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30" windowWidth="21825" windowHeight="9930" tabRatio="894"/>
  </bookViews>
  <sheets>
    <sheet name="Баланс" sheetId="5" r:id="rId1"/>
    <sheet name="ОФР" sheetId="37" r:id="rId2"/>
    <sheet name="Капитал" sheetId="48" r:id="rId3"/>
    <sheet name="ОДДС" sheetId="50" r:id="rId4"/>
    <sheet name="1" sheetId="15" r:id="rId5"/>
    <sheet name="2" sheetId="16" r:id="rId6"/>
    <sheet name="3" sheetId="17" r:id="rId7"/>
    <sheet name="4" sheetId="69" r:id="rId8"/>
    <sheet name="5.1" sheetId="7" r:id="rId9"/>
    <sheet name="5.2" sheetId="54" r:id="rId10"/>
    <sheet name="5.3" sheetId="70" r:id="rId11"/>
    <sheet name="6.1" sheetId="66" r:id="rId12"/>
    <sheet name="6.2" sheetId="67" r:id="rId13"/>
    <sheet name="10.1" sheetId="26" r:id="rId14"/>
    <sheet name="10.2" sheetId="57" r:id="rId15"/>
    <sheet name="10.3" sheetId="59" r:id="rId16"/>
    <sheet name="12.1" sheetId="9" r:id="rId17"/>
    <sheet name="12.2" sheetId="60" r:id="rId18"/>
    <sheet name="19.1" sheetId="23" r:id="rId19"/>
    <sheet name="20.1" sheetId="25" r:id="rId20"/>
    <sheet name="20.2" sheetId="63" r:id="rId21"/>
    <sheet name="20.3" sheetId="64" r:id="rId22"/>
    <sheet name="24.1" sheetId="53" r:id="rId23"/>
    <sheet name="24.2" sheetId="65" r:id="rId24"/>
    <sheet name="26.1" sheetId="13" r:id="rId25"/>
    <sheet name="29.1" sheetId="14" r:id="rId26"/>
    <sheet name="30.2" sheetId="49" r:id="rId27"/>
    <sheet name="30.3" sheetId="71" r:id="rId28"/>
    <sheet name="32.1" sheetId="68" r:id="rId29"/>
    <sheet name="34.1" sheetId="38" r:id="rId30"/>
    <sheet name="40.1" sheetId="42" r:id="rId31"/>
    <sheet name="41.1" sheetId="43" r:id="rId32"/>
    <sheet name="42.1" sheetId="44" r:id="rId33"/>
    <sheet name="43.1" sheetId="52" r:id="rId34"/>
    <sheet name="45.1" sheetId="45" r:id="rId35"/>
    <sheet name="46.1" sheetId="46" r:id="rId36"/>
    <sheet name="46.2" sheetId="73" r:id="rId37"/>
    <sheet name="47.1" sheetId="74" r:id="rId38"/>
    <sheet name="47.2" sheetId="75" r:id="rId39"/>
    <sheet name="47.3" sheetId="76" r:id="rId40"/>
    <sheet name="48.1" sheetId="90" r:id="rId41"/>
    <sheet name="48.2" sheetId="91" r:id="rId42"/>
    <sheet name="48.3" sheetId="89" r:id="rId43"/>
    <sheet name="52.1" sheetId="88" r:id="rId44"/>
    <sheet name="52.2" sheetId="78" r:id="rId45"/>
    <sheet name="52.6" sheetId="79" r:id="rId46"/>
    <sheet name="52.7" sheetId="80" r:id="rId47"/>
    <sheet name="52.8" sheetId="81" r:id="rId48"/>
    <sheet name="52.9" sheetId="82" r:id="rId49"/>
    <sheet name="56.1" sheetId="92" r:id="rId50"/>
    <sheet name="56.2" sheetId="83" r:id="rId51"/>
    <sheet name="56.4" sheetId="84" r:id="rId52"/>
    <sheet name="58.1" sheetId="20" r:id="rId53"/>
    <sheet name="58.2" sheetId="86" r:id="rId54"/>
    <sheet name="58.3" sheetId="87" r:id="rId55"/>
    <sheet name="59" sheetId="21" r:id="rId56"/>
  </sheets>
  <definedNames>
    <definedName name="_xlnm.Print_Titles" localSheetId="0">Баланс!$24:$24</definedName>
    <definedName name="_xlnm.Print_Titles" localSheetId="2">Капитал!$20:$20</definedName>
    <definedName name="_xlnm.Print_Titles" localSheetId="3">ОДДС!$23:$23</definedName>
    <definedName name="_xlnm.Print_Area" localSheetId="41">'48.2'!$A$1:$D$21</definedName>
    <definedName name="_xlnm.Print_Area" localSheetId="8">'5.1'!$A$1:$H$17</definedName>
    <definedName name="_xlnm.Print_Area" localSheetId="53">'58.2'!$A$1:$J$56</definedName>
    <definedName name="_xlnm.Print_Area" localSheetId="0">Баланс!$A$1:$DA$79</definedName>
    <definedName name="_xlnm.Print_Area" localSheetId="2">Капитал!$A$1:$FE$69</definedName>
    <definedName name="_xlnm.Print_Area" localSheetId="3">ОДДС!$A$1:$DA$82</definedName>
  </definedNames>
  <calcPr calcId="145621"/>
</workbook>
</file>

<file path=xl/calcChain.xml><?xml version="1.0" encoding="utf-8"?>
<calcChain xmlns="http://schemas.openxmlformats.org/spreadsheetml/2006/main">
  <c r="H123" i="57" l="1"/>
  <c r="A3" i="92"/>
  <c r="D9" i="76" l="1"/>
  <c r="C9" i="76"/>
  <c r="G42" i="20" l="1"/>
  <c r="A3" i="78" l="1"/>
  <c r="A3" i="88"/>
  <c r="C21" i="91" l="1"/>
  <c r="D21" i="91"/>
  <c r="E48" i="89"/>
  <c r="D48" i="89"/>
  <c r="C48" i="89"/>
  <c r="F47" i="89"/>
  <c r="B47" i="89"/>
  <c r="F46" i="89"/>
  <c r="B46" i="89"/>
  <c r="F45" i="89"/>
  <c r="B45" i="89"/>
  <c r="F44" i="89"/>
  <c r="B44" i="89"/>
  <c r="F43" i="89"/>
  <c r="F48" i="89" s="1"/>
  <c r="B43" i="89"/>
  <c r="F40" i="89"/>
  <c r="E39" i="89"/>
  <c r="E41" i="89" s="1"/>
  <c r="E49" i="89" s="1"/>
  <c r="C39" i="89"/>
  <c r="C41" i="89" s="1"/>
  <c r="F38" i="89"/>
  <c r="D38" i="89"/>
  <c r="D37" i="89"/>
  <c r="F37" i="89" s="1"/>
  <c r="D36" i="89"/>
  <c r="F36" i="89" s="1"/>
  <c r="D35" i="89"/>
  <c r="F35" i="89" s="1"/>
  <c r="A35" i="89"/>
  <c r="A36" i="89" s="1"/>
  <c r="A37" i="89" s="1"/>
  <c r="A38" i="89" s="1"/>
  <c r="A39" i="89" s="1"/>
  <c r="A40" i="89" s="1"/>
  <c r="A41" i="89" s="1"/>
  <c r="A43" i="89" s="1"/>
  <c r="A44" i="89" s="1"/>
  <c r="A45" i="89" s="1"/>
  <c r="A46" i="89" s="1"/>
  <c r="A47" i="89" s="1"/>
  <c r="A48" i="89" s="1"/>
  <c r="A49" i="89" s="1"/>
  <c r="A50" i="89" s="1"/>
  <c r="A51" i="89" s="1"/>
  <c r="F34" i="89"/>
  <c r="D34" i="89"/>
  <c r="F23" i="89"/>
  <c r="B23" i="89"/>
  <c r="F22" i="89"/>
  <c r="B22" i="89"/>
  <c r="F21" i="89"/>
  <c r="B21" i="89"/>
  <c r="F20" i="89"/>
  <c r="B20" i="89"/>
  <c r="F19" i="89"/>
  <c r="B19" i="89"/>
  <c r="A11" i="89"/>
  <c r="A12" i="89" s="1"/>
  <c r="A13" i="89" s="1"/>
  <c r="A14" i="89" s="1"/>
  <c r="A15" i="89" s="1"/>
  <c r="A16" i="89" s="1"/>
  <c r="A17" i="89" s="1"/>
  <c r="A19" i="89" s="1"/>
  <c r="A20" i="89" s="1"/>
  <c r="A21" i="89" s="1"/>
  <c r="A22" i="89" s="1"/>
  <c r="A23" i="89" s="1"/>
  <c r="A24" i="89" s="1"/>
  <c r="A25" i="89" s="1"/>
  <c r="A26" i="89" s="1"/>
  <c r="A27" i="89" s="1"/>
  <c r="A3" i="89"/>
  <c r="A3" i="91"/>
  <c r="D9" i="90"/>
  <c r="C9" i="90"/>
  <c r="D7" i="90"/>
  <c r="D7" i="91" s="1"/>
  <c r="C7" i="90"/>
  <c r="C7" i="91" s="1"/>
  <c r="A3" i="90"/>
  <c r="D39" i="89" l="1"/>
  <c r="D41" i="89" s="1"/>
  <c r="D49" i="89" s="1"/>
  <c r="D50" i="89" s="1"/>
  <c r="F39" i="89"/>
  <c r="F50" i="89"/>
  <c r="F41" i="89"/>
  <c r="C49" i="89"/>
  <c r="F49" i="89" s="1"/>
  <c r="C12" i="90"/>
  <c r="C14" i="90" s="1"/>
  <c r="D9" i="87" l="1"/>
  <c r="E114" i="80"/>
  <c r="F114" i="80"/>
  <c r="G114" i="80"/>
  <c r="H114" i="80"/>
  <c r="I114" i="80"/>
  <c r="J114" i="80"/>
  <c r="K114" i="80"/>
  <c r="L114" i="80"/>
  <c r="F58" i="80"/>
  <c r="G58" i="80"/>
  <c r="H58" i="80"/>
  <c r="J58" i="80"/>
  <c r="K58" i="80"/>
  <c r="L58" i="80"/>
  <c r="A12" i="88" l="1"/>
  <c r="A13" i="88" s="1"/>
  <c r="A14" i="88" s="1"/>
  <c r="A15" i="88" s="1"/>
  <c r="A16" i="88" s="1"/>
  <c r="A17" i="88" s="1"/>
  <c r="A18" i="88" s="1"/>
  <c r="A19" i="88" s="1"/>
  <c r="A20" i="88" s="1"/>
  <c r="A11" i="88"/>
  <c r="D77" i="83"/>
  <c r="E113" i="80"/>
  <c r="F113" i="80"/>
  <c r="G113" i="80"/>
  <c r="I58" i="80"/>
  <c r="H113" i="80" l="1"/>
  <c r="EV21" i="48"/>
  <c r="C111" i="80" l="1"/>
  <c r="C55" i="80"/>
  <c r="G87" i="78" l="1"/>
  <c r="G42" i="78"/>
  <c r="G82" i="20" l="1"/>
  <c r="D200" i="83"/>
  <c r="G55" i="78"/>
  <c r="G10" i="78"/>
  <c r="D14" i="46" l="1"/>
  <c r="CK64" i="50" l="1"/>
  <c r="BD46" i="48"/>
  <c r="BD49" i="48" s="1"/>
  <c r="BD37" i="48"/>
  <c r="BD21" i="48"/>
  <c r="AW21" i="48"/>
  <c r="D11" i="73"/>
  <c r="D9" i="73"/>
  <c r="C11" i="73"/>
  <c r="C9" i="73"/>
  <c r="D12" i="46"/>
  <c r="C12" i="46"/>
  <c r="D10" i="46"/>
  <c r="C10" i="46"/>
  <c r="D24" i="45"/>
  <c r="D23" i="45"/>
  <c r="D22" i="45"/>
  <c r="D21" i="45"/>
  <c r="D19" i="45"/>
  <c r="D16" i="45"/>
  <c r="D13" i="45"/>
  <c r="D12" i="45"/>
  <c r="D11" i="45"/>
  <c r="D10" i="45"/>
  <c r="D9" i="45"/>
  <c r="C24" i="45"/>
  <c r="C23" i="45"/>
  <c r="C22" i="45"/>
  <c r="C21" i="45"/>
  <c r="C20" i="45"/>
  <c r="C19" i="45"/>
  <c r="C16" i="45"/>
  <c r="C13" i="45"/>
  <c r="C12" i="45"/>
  <c r="C11" i="45"/>
  <c r="C10" i="45"/>
  <c r="C9" i="45"/>
  <c r="D13" i="52"/>
  <c r="D11" i="52"/>
  <c r="C13" i="52"/>
  <c r="D22" i="44"/>
  <c r="D16" i="44"/>
  <c r="D15" i="44"/>
  <c r="C22" i="44"/>
  <c r="C16" i="44"/>
  <c r="C15" i="44"/>
  <c r="D14" i="43"/>
  <c r="D10" i="43"/>
  <c r="D9" i="43"/>
  <c r="C14" i="43"/>
  <c r="C10" i="43"/>
  <c r="C9" i="43"/>
  <c r="D53" i="42"/>
  <c r="C53" i="42"/>
  <c r="D16" i="38"/>
  <c r="D13" i="38"/>
  <c r="C13" i="38"/>
  <c r="D10" i="68"/>
  <c r="C10" i="53"/>
  <c r="H27" i="63"/>
  <c r="E27" i="63"/>
  <c r="D27" i="63"/>
  <c r="E13" i="63"/>
  <c r="D13" i="63"/>
  <c r="C111" i="57"/>
  <c r="C98" i="57"/>
  <c r="C26" i="57"/>
  <c r="C54" i="70"/>
  <c r="C49" i="70"/>
  <c r="F13" i="7" l="1"/>
  <c r="C13" i="7"/>
  <c r="A64" i="86"/>
  <c r="J63" i="86"/>
  <c r="J62" i="86"/>
  <c r="J61" i="86"/>
  <c r="J60" i="86"/>
  <c r="J59" i="86"/>
  <c r="J58" i="86"/>
  <c r="J57" i="86"/>
  <c r="J56" i="86"/>
  <c r="A33" i="86"/>
  <c r="J32" i="86"/>
  <c r="J55" i="86"/>
  <c r="I54" i="86"/>
  <c r="H54" i="86"/>
  <c r="F54" i="86"/>
  <c r="E54" i="86"/>
  <c r="D54" i="86"/>
  <c r="C54" i="86"/>
  <c r="J53" i="86"/>
  <c r="J52" i="86"/>
  <c r="J51" i="86"/>
  <c r="J50" i="86"/>
  <c r="J49" i="86"/>
  <c r="J48" i="86"/>
  <c r="J47" i="86"/>
  <c r="J46" i="86"/>
  <c r="J45" i="86"/>
  <c r="J44" i="86"/>
  <c r="J43" i="86"/>
  <c r="J42" i="86"/>
  <c r="J41" i="86"/>
  <c r="J39" i="86" s="1"/>
  <c r="I39" i="86"/>
  <c r="H39" i="86"/>
  <c r="G39" i="86"/>
  <c r="F39" i="86"/>
  <c r="E39" i="86"/>
  <c r="D39" i="86"/>
  <c r="C39" i="86"/>
  <c r="J31" i="86"/>
  <c r="J30" i="86"/>
  <c r="J29" i="86"/>
  <c r="J28" i="86"/>
  <c r="J27" i="86"/>
  <c r="J26" i="86"/>
  <c r="J25" i="86"/>
  <c r="J24" i="86"/>
  <c r="C9" i="87" s="1"/>
  <c r="I23" i="86"/>
  <c r="H23" i="86"/>
  <c r="F23" i="86"/>
  <c r="E23" i="86"/>
  <c r="D23" i="86"/>
  <c r="J22" i="86"/>
  <c r="J21" i="86"/>
  <c r="J20" i="86"/>
  <c r="J19" i="86"/>
  <c r="J18" i="86"/>
  <c r="J17" i="86"/>
  <c r="J16" i="86"/>
  <c r="J15" i="86"/>
  <c r="J14" i="86"/>
  <c r="J13" i="86"/>
  <c r="J12" i="86"/>
  <c r="J11" i="86"/>
  <c r="J10" i="86"/>
  <c r="I9" i="86"/>
  <c r="H9" i="86"/>
  <c r="G9" i="86"/>
  <c r="F9" i="86"/>
  <c r="E9" i="86"/>
  <c r="D9" i="86"/>
  <c r="C9" i="86"/>
  <c r="A83" i="20"/>
  <c r="A43" i="20"/>
  <c r="F248" i="83"/>
  <c r="F247" i="83"/>
  <c r="F246" i="83"/>
  <c r="F245" i="83"/>
  <c r="F244" i="83"/>
  <c r="F243" i="83"/>
  <c r="F242" i="83"/>
  <c r="F241" i="83"/>
  <c r="F240" i="83"/>
  <c r="E239" i="83"/>
  <c r="D239" i="83"/>
  <c r="C239" i="83"/>
  <c r="F238" i="83"/>
  <c r="F237" i="83"/>
  <c r="F236" i="83"/>
  <c r="F235" i="83"/>
  <c r="F234" i="83"/>
  <c r="F233" i="83"/>
  <c r="F232" i="83"/>
  <c r="F231" i="83"/>
  <c r="F230" i="83"/>
  <c r="E229" i="83"/>
  <c r="D229" i="83"/>
  <c r="C229" i="83"/>
  <c r="F228" i="83"/>
  <c r="F227" i="83"/>
  <c r="F226" i="83"/>
  <c r="F225" i="83"/>
  <c r="F224" i="83"/>
  <c r="E223" i="83"/>
  <c r="D223" i="83"/>
  <c r="C223" i="83"/>
  <c r="F222" i="83"/>
  <c r="F221" i="83"/>
  <c r="F220" i="83"/>
  <c r="F219" i="83"/>
  <c r="F218" i="83"/>
  <c r="E217" i="83"/>
  <c r="D217" i="83"/>
  <c r="C217" i="83"/>
  <c r="F216" i="83"/>
  <c r="F215" i="83"/>
  <c r="F214" i="83"/>
  <c r="F213" i="83"/>
  <c r="F212" i="83"/>
  <c r="E211" i="83"/>
  <c r="D211" i="83"/>
  <c r="C211" i="83"/>
  <c r="F210" i="83"/>
  <c r="F209" i="83"/>
  <c r="F208" i="83"/>
  <c r="F207" i="83"/>
  <c r="F206" i="83"/>
  <c r="E205" i="83"/>
  <c r="D205" i="83"/>
  <c r="D204" i="83" s="1"/>
  <c r="D203" i="83" s="1"/>
  <c r="D202" i="83" s="1"/>
  <c r="C205" i="83"/>
  <c r="E204" i="83"/>
  <c r="E203" i="83" s="1"/>
  <c r="E202" i="83" s="1"/>
  <c r="C204" i="83"/>
  <c r="F201" i="83"/>
  <c r="E200" i="83"/>
  <c r="C200" i="83"/>
  <c r="F200" i="83" s="1"/>
  <c r="F199" i="83"/>
  <c r="F198" i="83"/>
  <c r="F197" i="83"/>
  <c r="E196" i="83"/>
  <c r="D196" i="83"/>
  <c r="C196" i="83"/>
  <c r="F196" i="83" s="1"/>
  <c r="F195" i="83"/>
  <c r="F194" i="83"/>
  <c r="F193" i="83"/>
  <c r="F192" i="83"/>
  <c r="F191" i="83"/>
  <c r="F190" i="83"/>
  <c r="E189" i="83"/>
  <c r="D189" i="83"/>
  <c r="C189" i="83"/>
  <c r="F188" i="83"/>
  <c r="F187" i="83"/>
  <c r="F186" i="83"/>
  <c r="F185" i="83"/>
  <c r="F184" i="83"/>
  <c r="E183" i="83"/>
  <c r="D183" i="83"/>
  <c r="F183" i="83" s="1"/>
  <c r="C183" i="83"/>
  <c r="E182" i="83"/>
  <c r="C182" i="83"/>
  <c r="F181" i="83"/>
  <c r="F180" i="83"/>
  <c r="F179" i="83"/>
  <c r="F178" i="83"/>
  <c r="F177" i="83"/>
  <c r="E176" i="83"/>
  <c r="D176" i="83"/>
  <c r="C176" i="83"/>
  <c r="F176" i="83" s="1"/>
  <c r="F175" i="83"/>
  <c r="F174" i="83"/>
  <c r="F173" i="83"/>
  <c r="F172" i="83"/>
  <c r="F171" i="83"/>
  <c r="F170" i="83"/>
  <c r="F169" i="83"/>
  <c r="F168" i="83"/>
  <c r="F167" i="83"/>
  <c r="E166" i="83"/>
  <c r="D166" i="83"/>
  <c r="C166" i="83"/>
  <c r="F166" i="83" s="1"/>
  <c r="F165" i="83"/>
  <c r="F164" i="83"/>
  <c r="F163" i="83"/>
  <c r="F162" i="83"/>
  <c r="F161" i="83"/>
  <c r="E160" i="83"/>
  <c r="D160" i="83"/>
  <c r="C160" i="83"/>
  <c r="F160" i="83" s="1"/>
  <c r="F159" i="83"/>
  <c r="F158" i="83"/>
  <c r="F157" i="83"/>
  <c r="F156" i="83"/>
  <c r="F155" i="83"/>
  <c r="E154" i="83"/>
  <c r="D154" i="83"/>
  <c r="C154" i="83"/>
  <c r="F154" i="83" s="1"/>
  <c r="F153" i="83"/>
  <c r="F152" i="83"/>
  <c r="F151" i="83"/>
  <c r="F150" i="83"/>
  <c r="F149" i="83"/>
  <c r="E148" i="83"/>
  <c r="D148" i="83"/>
  <c r="C148" i="83"/>
  <c r="F148" i="83" s="1"/>
  <c r="F147" i="83"/>
  <c r="F146" i="83"/>
  <c r="F145" i="83"/>
  <c r="F144" i="83"/>
  <c r="F143" i="83"/>
  <c r="E142" i="83"/>
  <c r="E141" i="83" s="1"/>
  <c r="D142" i="83"/>
  <c r="C142" i="83"/>
  <c r="F142" i="83" s="1"/>
  <c r="D141" i="83"/>
  <c r="F140" i="83"/>
  <c r="F139" i="83"/>
  <c r="F138" i="83"/>
  <c r="F125" i="83"/>
  <c r="F124" i="83"/>
  <c r="F123" i="83"/>
  <c r="F122" i="83"/>
  <c r="F121" i="83"/>
  <c r="F120" i="83"/>
  <c r="F119" i="83"/>
  <c r="F118" i="83"/>
  <c r="F117" i="83"/>
  <c r="E116" i="83"/>
  <c r="D116" i="83"/>
  <c r="C116" i="83"/>
  <c r="F115" i="83"/>
  <c r="F114" i="83"/>
  <c r="F113" i="83"/>
  <c r="F112" i="83"/>
  <c r="F111" i="83"/>
  <c r="F110" i="83"/>
  <c r="F109" i="83"/>
  <c r="F108" i="83"/>
  <c r="F107" i="83"/>
  <c r="E106" i="83"/>
  <c r="D106" i="83"/>
  <c r="C106" i="83"/>
  <c r="F106" i="83" s="1"/>
  <c r="F105" i="83"/>
  <c r="F104" i="83"/>
  <c r="F103" i="83"/>
  <c r="F102" i="83"/>
  <c r="F101" i="83"/>
  <c r="E100" i="83"/>
  <c r="D100" i="83"/>
  <c r="C100" i="83"/>
  <c r="F99" i="83"/>
  <c r="F98" i="83"/>
  <c r="F97" i="83"/>
  <c r="F96" i="83"/>
  <c r="F95" i="83"/>
  <c r="E94" i="83"/>
  <c r="D94" i="83"/>
  <c r="C94" i="83"/>
  <c r="F94" i="83" s="1"/>
  <c r="F93" i="83"/>
  <c r="F92" i="83"/>
  <c r="F91" i="83"/>
  <c r="F90" i="83"/>
  <c r="F89" i="83"/>
  <c r="E88" i="83"/>
  <c r="D88" i="83"/>
  <c r="C88" i="83"/>
  <c r="F87" i="83"/>
  <c r="F86" i="83"/>
  <c r="F85" i="83"/>
  <c r="F84" i="83"/>
  <c r="F83" i="83"/>
  <c r="E82" i="83"/>
  <c r="E81" i="83" s="1"/>
  <c r="E80" i="83" s="1"/>
  <c r="E79" i="83" s="1"/>
  <c r="D82" i="83"/>
  <c r="C82" i="83"/>
  <c r="F82" i="83" s="1"/>
  <c r="C81" i="83"/>
  <c r="C80" i="83"/>
  <c r="C79" i="83"/>
  <c r="F78" i="83"/>
  <c r="E77" i="83"/>
  <c r="F77" i="83" s="1"/>
  <c r="C77" i="83"/>
  <c r="F76" i="83"/>
  <c r="F75" i="83"/>
  <c r="F74" i="83"/>
  <c r="E73" i="83"/>
  <c r="D73" i="83"/>
  <c r="C73" i="83"/>
  <c r="F73" i="83" s="1"/>
  <c r="F72" i="83"/>
  <c r="F71" i="83"/>
  <c r="F70" i="83"/>
  <c r="F69" i="83"/>
  <c r="F68" i="83"/>
  <c r="F67" i="83"/>
  <c r="E66" i="83"/>
  <c r="D66" i="83"/>
  <c r="C66" i="83"/>
  <c r="F65" i="83"/>
  <c r="F64" i="83"/>
  <c r="F63" i="83"/>
  <c r="F62" i="83"/>
  <c r="F61" i="83"/>
  <c r="E60" i="83"/>
  <c r="D60" i="83"/>
  <c r="F60" i="83" s="1"/>
  <c r="C60" i="83"/>
  <c r="D59" i="83"/>
  <c r="F58" i="83"/>
  <c r="F57" i="83"/>
  <c r="F56" i="83"/>
  <c r="F55" i="83"/>
  <c r="F54" i="83"/>
  <c r="E53" i="83"/>
  <c r="D53" i="83"/>
  <c r="C53" i="83"/>
  <c r="F53" i="83" s="1"/>
  <c r="F52" i="83"/>
  <c r="F51" i="83"/>
  <c r="F50" i="83"/>
  <c r="F49" i="83"/>
  <c r="F48" i="83"/>
  <c r="F47" i="83"/>
  <c r="F46" i="83"/>
  <c r="F45" i="83"/>
  <c r="F44" i="83"/>
  <c r="E43" i="83"/>
  <c r="D43" i="83"/>
  <c r="C43" i="83"/>
  <c r="F42" i="83"/>
  <c r="F41" i="83"/>
  <c r="F40" i="83"/>
  <c r="F39" i="83"/>
  <c r="F38" i="83"/>
  <c r="E37" i="83"/>
  <c r="D37" i="83"/>
  <c r="C37" i="83"/>
  <c r="F37" i="83" s="1"/>
  <c r="F36" i="83"/>
  <c r="F35" i="83"/>
  <c r="F34" i="83"/>
  <c r="F33" i="83"/>
  <c r="F32" i="83"/>
  <c r="E31" i="83"/>
  <c r="D31" i="83"/>
  <c r="C31" i="83"/>
  <c r="F30" i="83"/>
  <c r="F29" i="83"/>
  <c r="F28" i="83"/>
  <c r="F27" i="83"/>
  <c r="F26" i="83"/>
  <c r="E25" i="83"/>
  <c r="D25" i="83"/>
  <c r="C25" i="83"/>
  <c r="F25" i="83" s="1"/>
  <c r="F24" i="83"/>
  <c r="F23" i="83"/>
  <c r="F22" i="83"/>
  <c r="F21" i="83"/>
  <c r="F20" i="83"/>
  <c r="E19" i="83"/>
  <c r="E18" i="83" s="1"/>
  <c r="D19" i="83"/>
  <c r="C19" i="83"/>
  <c r="F19" i="83" s="1"/>
  <c r="D18" i="83"/>
  <c r="F17" i="83"/>
  <c r="F16" i="83"/>
  <c r="F15" i="83"/>
  <c r="G67" i="82"/>
  <c r="G66" i="82"/>
  <c r="F65" i="82"/>
  <c r="E65" i="82"/>
  <c r="D65" i="82"/>
  <c r="C65" i="82"/>
  <c r="A48" i="82"/>
  <c r="A49" i="82" s="1"/>
  <c r="A50" i="82" s="1"/>
  <c r="A51" i="82" s="1"/>
  <c r="A52" i="82" s="1"/>
  <c r="A53" i="82" s="1"/>
  <c r="A54" i="82" s="1"/>
  <c r="A55" i="82" s="1"/>
  <c r="A56" i="82" s="1"/>
  <c r="A57" i="82" s="1"/>
  <c r="A58" i="82" s="1"/>
  <c r="A59" i="82" s="1"/>
  <c r="A60" i="82" s="1"/>
  <c r="A61" i="82" s="1"/>
  <c r="A62" i="82" s="1"/>
  <c r="A63" i="82" s="1"/>
  <c r="A65" i="82" s="1"/>
  <c r="A66" i="82" s="1"/>
  <c r="A67" i="82" s="1"/>
  <c r="A68" i="82" s="1"/>
  <c r="A69" i="82" s="1"/>
  <c r="A70" i="82" s="1"/>
  <c r="A71" i="82" s="1"/>
  <c r="A72" i="82" s="1"/>
  <c r="A73" i="82" s="1"/>
  <c r="A74" i="82" s="1"/>
  <c r="A75" i="82" s="1"/>
  <c r="A76" i="82" s="1"/>
  <c r="A77" i="82" s="1"/>
  <c r="G30" i="82"/>
  <c r="G29" i="82"/>
  <c r="F28" i="82"/>
  <c r="E28" i="82"/>
  <c r="D28" i="82"/>
  <c r="C28" i="82"/>
  <c r="A11" i="82"/>
  <c r="A12" i="82" s="1"/>
  <c r="A13" i="82" s="1"/>
  <c r="A14" i="82" s="1"/>
  <c r="A15" i="82" s="1"/>
  <c r="A16" i="82" s="1"/>
  <c r="A17" i="82" s="1"/>
  <c r="A18" i="82" s="1"/>
  <c r="A19" i="82" s="1"/>
  <c r="A20" i="82" s="1"/>
  <c r="A21" i="82" s="1"/>
  <c r="A22" i="82" s="1"/>
  <c r="A23" i="82" s="1"/>
  <c r="A24" i="82" s="1"/>
  <c r="A25" i="82" s="1"/>
  <c r="A26" i="82" s="1"/>
  <c r="A28" i="82" s="1"/>
  <c r="A29" i="82" s="1"/>
  <c r="A30" i="82" s="1"/>
  <c r="A31" i="82" s="1"/>
  <c r="A32" i="82" s="1"/>
  <c r="A33" i="82" s="1"/>
  <c r="A34" i="82" s="1"/>
  <c r="A35" i="82" s="1"/>
  <c r="A36" i="82" s="1"/>
  <c r="A37" i="82" s="1"/>
  <c r="A38" i="82" s="1"/>
  <c r="A39" i="82" s="1"/>
  <c r="A40" i="82" s="1"/>
  <c r="J196" i="81"/>
  <c r="J195" i="81"/>
  <c r="J194" i="81"/>
  <c r="J193" i="81"/>
  <c r="J192" i="81"/>
  <c r="J191" i="81"/>
  <c r="J190" i="81"/>
  <c r="J189" i="81"/>
  <c r="I188" i="81"/>
  <c r="H188" i="81"/>
  <c r="G188" i="81"/>
  <c r="F188" i="81"/>
  <c r="E188" i="81"/>
  <c r="D188" i="81"/>
  <c r="C188" i="81"/>
  <c r="J187" i="81"/>
  <c r="J186" i="81"/>
  <c r="J185" i="81"/>
  <c r="J184" i="81"/>
  <c r="J183" i="81"/>
  <c r="I182" i="81"/>
  <c r="H182" i="81"/>
  <c r="G182" i="81"/>
  <c r="F182" i="81"/>
  <c r="E182" i="81"/>
  <c r="D182" i="81"/>
  <c r="C182" i="81"/>
  <c r="A126" i="81"/>
  <c r="A127" i="81" s="1"/>
  <c r="A128" i="81" s="1"/>
  <c r="A129" i="81" s="1"/>
  <c r="A130" i="81" s="1"/>
  <c r="A131" i="81" s="1"/>
  <c r="A132" i="81" s="1"/>
  <c r="A133" i="81" s="1"/>
  <c r="A134" i="81" s="1"/>
  <c r="A135" i="81" s="1"/>
  <c r="A136" i="81" s="1"/>
  <c r="A137" i="81" s="1"/>
  <c r="A138" i="81" s="1"/>
  <c r="A139" i="81" s="1"/>
  <c r="A140" i="81" s="1"/>
  <c r="A141" i="81" s="1"/>
  <c r="A142" i="81" s="1"/>
  <c r="A143" i="81" s="1"/>
  <c r="A144" i="81" s="1"/>
  <c r="A145" i="81" s="1"/>
  <c r="A146" i="81" s="1"/>
  <c r="A147" i="81" s="1"/>
  <c r="A148" i="81" s="1"/>
  <c r="A149" i="81" s="1"/>
  <c r="A150" i="81" s="1"/>
  <c r="A151" i="81" s="1"/>
  <c r="A152" i="81" s="1"/>
  <c r="A153" i="81" s="1"/>
  <c r="A154" i="81" s="1"/>
  <c r="A155" i="81" s="1"/>
  <c r="A156" i="81" s="1"/>
  <c r="A157" i="81" s="1"/>
  <c r="A158" i="81" s="1"/>
  <c r="A159" i="81" s="1"/>
  <c r="A160" i="81" s="1"/>
  <c r="A161" i="81" s="1"/>
  <c r="A162" i="81" s="1"/>
  <c r="A163" i="81" s="1"/>
  <c r="A164" i="81" s="1"/>
  <c r="A165" i="81" s="1"/>
  <c r="A166" i="81" s="1"/>
  <c r="A167" i="81" s="1"/>
  <c r="A168" i="81" s="1"/>
  <c r="A169" i="81" s="1"/>
  <c r="A170" i="81" s="1"/>
  <c r="A171" i="81" s="1"/>
  <c r="A172" i="81" s="1"/>
  <c r="A173" i="81" s="1"/>
  <c r="A174" i="81" s="1"/>
  <c r="A175" i="81" s="1"/>
  <c r="A176" i="81" s="1"/>
  <c r="A177" i="81" s="1"/>
  <c r="A178" i="81" s="1"/>
  <c r="A179" i="81" s="1"/>
  <c r="A180" i="81" s="1"/>
  <c r="A182" i="81" s="1"/>
  <c r="A183" i="81" s="1"/>
  <c r="A184" i="81" s="1"/>
  <c r="A185" i="81" s="1"/>
  <c r="A186" i="81" s="1"/>
  <c r="A187" i="81" s="1"/>
  <c r="A188" i="81" s="1"/>
  <c r="A189" i="81" s="1"/>
  <c r="A190" i="81" s="1"/>
  <c r="A191" i="81" s="1"/>
  <c r="A192" i="81" s="1"/>
  <c r="A193" i="81" s="1"/>
  <c r="A194" i="81" s="1"/>
  <c r="A195" i="81" s="1"/>
  <c r="A196" i="81" s="1"/>
  <c r="A197" i="81" s="1"/>
  <c r="A198" i="81" s="1"/>
  <c r="A199" i="81" s="1"/>
  <c r="A200" i="81" s="1"/>
  <c r="A201" i="81" s="1"/>
  <c r="A202" i="81" s="1"/>
  <c r="A203" i="81" s="1"/>
  <c r="A204" i="81" s="1"/>
  <c r="A205" i="81" s="1"/>
  <c r="A206" i="81" s="1"/>
  <c r="A207" i="81" s="1"/>
  <c r="A208" i="81" s="1"/>
  <c r="A209" i="81" s="1"/>
  <c r="A210" i="81" s="1"/>
  <c r="A211" i="81" s="1"/>
  <c r="A212" i="81" s="1"/>
  <c r="A213" i="81" s="1"/>
  <c r="A214" i="81" s="1"/>
  <c r="A215" i="81" s="1"/>
  <c r="A216" i="81" s="1"/>
  <c r="A217" i="81" s="1"/>
  <c r="A218" i="81" s="1"/>
  <c r="A219" i="81" s="1"/>
  <c r="A220" i="81" s="1"/>
  <c r="A221" i="81" s="1"/>
  <c r="A222" i="81" s="1"/>
  <c r="A223" i="81" s="1"/>
  <c r="A224" i="81" s="1"/>
  <c r="A225" i="81" s="1"/>
  <c r="A226" i="81" s="1"/>
  <c r="A227" i="81" s="1"/>
  <c r="A228" i="81" s="1"/>
  <c r="A229" i="81" s="1"/>
  <c r="A230" i="81" s="1"/>
  <c r="A231" i="81" s="1"/>
  <c r="A232" i="81" s="1"/>
  <c r="A233" i="81" s="1"/>
  <c r="B123" i="81"/>
  <c r="C123" i="81" s="1"/>
  <c r="D123" i="81" s="1"/>
  <c r="E123" i="81" s="1"/>
  <c r="F123" i="81" s="1"/>
  <c r="G123" i="81" s="1"/>
  <c r="H123" i="81" s="1"/>
  <c r="I123" i="81" s="1"/>
  <c r="J123" i="81" s="1"/>
  <c r="J77" i="81"/>
  <c r="D67" i="81"/>
  <c r="D73" i="81"/>
  <c r="E73" i="81"/>
  <c r="F73" i="81"/>
  <c r="G73" i="81"/>
  <c r="H73" i="81"/>
  <c r="I73" i="81"/>
  <c r="C73" i="81"/>
  <c r="J78" i="81"/>
  <c r="J74" i="81"/>
  <c r="J75" i="81"/>
  <c r="J76" i="81"/>
  <c r="J79" i="81"/>
  <c r="J80" i="81"/>
  <c r="J81" i="81"/>
  <c r="J69" i="81"/>
  <c r="J70" i="81"/>
  <c r="J71" i="81"/>
  <c r="J72" i="81"/>
  <c r="J68" i="81"/>
  <c r="E67" i="81"/>
  <c r="F67" i="81"/>
  <c r="G67" i="81"/>
  <c r="H67" i="81"/>
  <c r="I67" i="81"/>
  <c r="C67" i="81"/>
  <c r="B8" i="81"/>
  <c r="C8" i="81" s="1"/>
  <c r="D8" i="81" s="1"/>
  <c r="E8" i="81" s="1"/>
  <c r="F8" i="81" s="1"/>
  <c r="G8" i="81" s="1"/>
  <c r="H8" i="81" s="1"/>
  <c r="I8" i="81" s="1"/>
  <c r="J8" i="81" s="1"/>
  <c r="A11" i="81"/>
  <c r="A12" i="81" s="1"/>
  <c r="A13" i="81" s="1"/>
  <c r="A14" i="81" s="1"/>
  <c r="A15" i="81" s="1"/>
  <c r="A16" i="81" s="1"/>
  <c r="A17" i="81" s="1"/>
  <c r="A18" i="81" s="1"/>
  <c r="A19" i="81" s="1"/>
  <c r="A20" i="81" s="1"/>
  <c r="A21" i="81" s="1"/>
  <c r="A22" i="81" s="1"/>
  <c r="A23" i="81" s="1"/>
  <c r="A24" i="81" s="1"/>
  <c r="A25" i="81" s="1"/>
  <c r="A26" i="81" s="1"/>
  <c r="A27" i="81" s="1"/>
  <c r="A28" i="81" s="1"/>
  <c r="A29" i="81" s="1"/>
  <c r="A30" i="81" s="1"/>
  <c r="A31" i="81" s="1"/>
  <c r="A32" i="81" s="1"/>
  <c r="A33" i="81" s="1"/>
  <c r="A34" i="81" s="1"/>
  <c r="M115" i="80"/>
  <c r="M113" i="80"/>
  <c r="M112" i="80"/>
  <c r="M111" i="80"/>
  <c r="M110" i="80"/>
  <c r="M109" i="80"/>
  <c r="M108" i="80"/>
  <c r="M107" i="80"/>
  <c r="M106" i="80"/>
  <c r="M105" i="80"/>
  <c r="M104" i="80"/>
  <c r="M103" i="80"/>
  <c r="M102" i="80"/>
  <c r="M101" i="80"/>
  <c r="M100" i="80"/>
  <c r="C99" i="80"/>
  <c r="M99" i="80" s="1"/>
  <c r="L98" i="80"/>
  <c r="K98" i="80"/>
  <c r="J98" i="80"/>
  <c r="I98" i="80"/>
  <c r="H98" i="80"/>
  <c r="G98" i="80"/>
  <c r="F98" i="80"/>
  <c r="E98" i="80"/>
  <c r="D98" i="80"/>
  <c r="D80" i="80" s="1"/>
  <c r="D114" i="80" s="1"/>
  <c r="C98" i="80"/>
  <c r="M97" i="80"/>
  <c r="M96" i="80"/>
  <c r="M95" i="80"/>
  <c r="M94" i="80"/>
  <c r="L94" i="80"/>
  <c r="K94" i="80"/>
  <c r="J94" i="80"/>
  <c r="I94" i="80"/>
  <c r="H94" i="80"/>
  <c r="G94" i="80"/>
  <c r="F94" i="80"/>
  <c r="E94" i="80"/>
  <c r="D94" i="80"/>
  <c r="C94" i="80"/>
  <c r="M93" i="80"/>
  <c r="M92" i="80"/>
  <c r="M91" i="80"/>
  <c r="M90" i="80"/>
  <c r="M89" i="80"/>
  <c r="M88" i="80"/>
  <c r="D88" i="80"/>
  <c r="M87" i="80"/>
  <c r="L86" i="80"/>
  <c r="K86" i="80"/>
  <c r="K80" i="80" s="1"/>
  <c r="J86" i="80"/>
  <c r="I86" i="80"/>
  <c r="I80" i="80" s="1"/>
  <c r="H86" i="80"/>
  <c r="G86" i="80"/>
  <c r="G80" i="80" s="1"/>
  <c r="F86" i="80"/>
  <c r="E86" i="80"/>
  <c r="D86" i="80"/>
  <c r="C86" i="80"/>
  <c r="M85" i="80"/>
  <c r="M84" i="80"/>
  <c r="M83" i="80"/>
  <c r="M82" i="80"/>
  <c r="M81" i="80"/>
  <c r="L80" i="80"/>
  <c r="J80" i="80"/>
  <c r="H80" i="80"/>
  <c r="F80" i="80"/>
  <c r="M79" i="80"/>
  <c r="M78" i="80"/>
  <c r="M77" i="80"/>
  <c r="M76" i="80"/>
  <c r="M75" i="80"/>
  <c r="M74" i="80"/>
  <c r="M73" i="80"/>
  <c r="M72" i="80"/>
  <c r="M71" i="80"/>
  <c r="L71" i="80"/>
  <c r="K71" i="80"/>
  <c r="J71" i="80"/>
  <c r="I71" i="80"/>
  <c r="H71" i="80"/>
  <c r="G71" i="80"/>
  <c r="F71" i="80"/>
  <c r="E71" i="80"/>
  <c r="D71" i="80"/>
  <c r="C71" i="80"/>
  <c r="M70" i="80"/>
  <c r="M69" i="80"/>
  <c r="M68" i="80"/>
  <c r="M67" i="80"/>
  <c r="M65" i="80" s="1"/>
  <c r="M66" i="80"/>
  <c r="A66" i="80"/>
  <c r="A67" i="80" s="1"/>
  <c r="A68" i="80" s="1"/>
  <c r="A69" i="80" s="1"/>
  <c r="A70" i="80" s="1"/>
  <c r="A71" i="80" s="1"/>
  <c r="A72" i="80" s="1"/>
  <c r="A73" i="80" s="1"/>
  <c r="A74" i="80" s="1"/>
  <c r="A75" i="80" s="1"/>
  <c r="A76" i="80" s="1"/>
  <c r="A77" i="80" s="1"/>
  <c r="A78" i="80" s="1"/>
  <c r="A79" i="80" s="1"/>
  <c r="A80" i="80" s="1"/>
  <c r="A81" i="80" s="1"/>
  <c r="A82" i="80" s="1"/>
  <c r="A83" i="80" s="1"/>
  <c r="A84" i="80" s="1"/>
  <c r="A85" i="80" s="1"/>
  <c r="A86" i="80" s="1"/>
  <c r="A87" i="80" s="1"/>
  <c r="A88" i="80" s="1"/>
  <c r="A89" i="80" s="1"/>
  <c r="A90" i="80" s="1"/>
  <c r="A91" i="80" s="1"/>
  <c r="A92" i="80" s="1"/>
  <c r="A93" i="80" s="1"/>
  <c r="A94" i="80" s="1"/>
  <c r="A95" i="80" s="1"/>
  <c r="A96" i="80" s="1"/>
  <c r="A97" i="80" s="1"/>
  <c r="A98" i="80" s="1"/>
  <c r="A99" i="80" s="1"/>
  <c r="A100" i="80" s="1"/>
  <c r="A101" i="80" s="1"/>
  <c r="A102" i="80" s="1"/>
  <c r="A103" i="80" s="1"/>
  <c r="A104" i="80" s="1"/>
  <c r="A105" i="80" s="1"/>
  <c r="A106" i="80" s="1"/>
  <c r="A107" i="80" s="1"/>
  <c r="A108" i="80" s="1"/>
  <c r="A109" i="80" s="1"/>
  <c r="A110" i="80" s="1"/>
  <c r="A111" i="80" s="1"/>
  <c r="A112" i="80" s="1"/>
  <c r="A113" i="80" s="1"/>
  <c r="A114" i="80" s="1"/>
  <c r="A115" i="80" s="1"/>
  <c r="L65" i="80"/>
  <c r="K65" i="80"/>
  <c r="J65" i="80"/>
  <c r="I65" i="80"/>
  <c r="H65" i="80"/>
  <c r="G65" i="80"/>
  <c r="F65" i="80"/>
  <c r="E65" i="80"/>
  <c r="D65" i="80"/>
  <c r="C65" i="80"/>
  <c r="B64" i="80"/>
  <c r="C64" i="80" s="1"/>
  <c r="D64" i="80" s="1"/>
  <c r="E64" i="80" s="1"/>
  <c r="F64" i="80" s="1"/>
  <c r="G64" i="80" s="1"/>
  <c r="H64" i="80" s="1"/>
  <c r="I64" i="80" s="1"/>
  <c r="J64" i="80" s="1"/>
  <c r="K64" i="80" s="1"/>
  <c r="L64" i="80" s="1"/>
  <c r="M64" i="80" s="1"/>
  <c r="M59" i="80"/>
  <c r="D42" i="80"/>
  <c r="E42" i="80"/>
  <c r="F42" i="80"/>
  <c r="G42" i="80"/>
  <c r="H42" i="80"/>
  <c r="I42" i="80"/>
  <c r="J42" i="80"/>
  <c r="K42" i="80"/>
  <c r="L42" i="80"/>
  <c r="M57" i="80"/>
  <c r="M55" i="80"/>
  <c r="M41" i="80"/>
  <c r="M37" i="80"/>
  <c r="M29" i="80"/>
  <c r="M26" i="80"/>
  <c r="M23" i="80"/>
  <c r="A11" i="80"/>
  <c r="A12" i="80" s="1"/>
  <c r="A13" i="80" s="1"/>
  <c r="A10" i="80"/>
  <c r="M14" i="80"/>
  <c r="M8" i="80"/>
  <c r="C8" i="80"/>
  <c r="D8" i="80" s="1"/>
  <c r="E8" i="80" s="1"/>
  <c r="F8" i="80" s="1"/>
  <c r="G8" i="80" s="1"/>
  <c r="H8" i="80" s="1"/>
  <c r="I8" i="80" s="1"/>
  <c r="J8" i="80" s="1"/>
  <c r="K8" i="80" s="1"/>
  <c r="L8" i="80" s="1"/>
  <c r="B8" i="80"/>
  <c r="G38" i="80"/>
  <c r="G30" i="80"/>
  <c r="G15" i="80"/>
  <c r="G9" i="80"/>
  <c r="E38" i="80"/>
  <c r="E30" i="80"/>
  <c r="E15" i="80"/>
  <c r="E9" i="80"/>
  <c r="M56" i="80"/>
  <c r="M54" i="80"/>
  <c r="M53" i="80"/>
  <c r="M52" i="80"/>
  <c r="M51" i="80"/>
  <c r="M50" i="80"/>
  <c r="M49" i="80"/>
  <c r="M48" i="80"/>
  <c r="M47" i="80"/>
  <c r="M46" i="80"/>
  <c r="M45" i="80"/>
  <c r="C44" i="80"/>
  <c r="C43" i="80"/>
  <c r="M43" i="80" s="1"/>
  <c r="M40" i="80"/>
  <c r="M39" i="80"/>
  <c r="L38" i="80"/>
  <c r="K38" i="80"/>
  <c r="K24" i="80" s="1"/>
  <c r="J38" i="80"/>
  <c r="I38" i="80"/>
  <c r="H38" i="80"/>
  <c r="F38" i="80"/>
  <c r="D38" i="80"/>
  <c r="C38" i="80"/>
  <c r="M36" i="80"/>
  <c r="M35" i="80"/>
  <c r="M34" i="80"/>
  <c r="M33" i="80"/>
  <c r="M31" i="80"/>
  <c r="L30" i="80"/>
  <c r="L24" i="80" s="1"/>
  <c r="K30" i="80"/>
  <c r="J30" i="80"/>
  <c r="J24" i="80" s="1"/>
  <c r="I30" i="80"/>
  <c r="I24" i="80" s="1"/>
  <c r="H30" i="80"/>
  <c r="H24" i="80" s="1"/>
  <c r="F30" i="80"/>
  <c r="C30" i="80"/>
  <c r="M28" i="80"/>
  <c r="M27" i="80"/>
  <c r="M25" i="80"/>
  <c r="M22" i="80"/>
  <c r="M21" i="80"/>
  <c r="M20" i="80"/>
  <c r="M19" i="80"/>
  <c r="M18" i="80"/>
  <c r="M17" i="80"/>
  <c r="M16" i="80"/>
  <c r="L15" i="80"/>
  <c r="K15" i="80"/>
  <c r="J15" i="80"/>
  <c r="I15" i="80"/>
  <c r="H15" i="80"/>
  <c r="F15" i="80"/>
  <c r="D15" i="80"/>
  <c r="C15" i="80"/>
  <c r="M13" i="80"/>
  <c r="M12" i="80"/>
  <c r="M11" i="80"/>
  <c r="M10" i="80"/>
  <c r="L9" i="80"/>
  <c r="K9" i="80"/>
  <c r="J9" i="80"/>
  <c r="I9" i="80"/>
  <c r="H9" i="80"/>
  <c r="F9" i="80"/>
  <c r="D9" i="80"/>
  <c r="C9" i="80"/>
  <c r="F73" i="79"/>
  <c r="F71" i="79"/>
  <c r="F70" i="79"/>
  <c r="F69" i="79"/>
  <c r="E68" i="79"/>
  <c r="D68" i="79"/>
  <c r="F67" i="79"/>
  <c r="F66" i="79"/>
  <c r="E65" i="79"/>
  <c r="E75" i="79" s="1"/>
  <c r="D65" i="79"/>
  <c r="D75" i="79" s="1"/>
  <c r="C65" i="79"/>
  <c r="F61" i="79"/>
  <c r="F60" i="79"/>
  <c r="F59" i="79"/>
  <c r="F58" i="79"/>
  <c r="C57" i="79"/>
  <c r="C55" i="79"/>
  <c r="E54" i="79"/>
  <c r="D54" i="79"/>
  <c r="F53" i="79"/>
  <c r="F52" i="79"/>
  <c r="F51" i="79" s="1"/>
  <c r="E51" i="79"/>
  <c r="D51" i="79"/>
  <c r="D48" i="79" s="1"/>
  <c r="C51" i="79"/>
  <c r="F50" i="79"/>
  <c r="E48" i="79"/>
  <c r="E63" i="79" s="1"/>
  <c r="E76" i="79" s="1"/>
  <c r="A48" i="79"/>
  <c r="A49" i="79" s="1"/>
  <c r="A50" i="79" s="1"/>
  <c r="A51" i="79" s="1"/>
  <c r="A52" i="79" s="1"/>
  <c r="A53" i="79" s="1"/>
  <c r="A54" i="79" s="1"/>
  <c r="A55" i="79" s="1"/>
  <c r="A56" i="79" s="1"/>
  <c r="A57" i="79" s="1"/>
  <c r="A58" i="79" s="1"/>
  <c r="A59" i="79" s="1"/>
  <c r="A60" i="79" s="1"/>
  <c r="A61" i="79" s="1"/>
  <c r="A62" i="79" s="1"/>
  <c r="A63" i="79" s="1"/>
  <c r="A65" i="79" s="1"/>
  <c r="A66" i="79" s="1"/>
  <c r="A67" i="79" s="1"/>
  <c r="A68" i="79" s="1"/>
  <c r="A69" i="79" s="1"/>
  <c r="A70" i="79" s="1"/>
  <c r="A71" i="79" s="1"/>
  <c r="A72" i="79" s="1"/>
  <c r="A73" i="79" s="1"/>
  <c r="A74" i="79" s="1"/>
  <c r="A75" i="79" s="1"/>
  <c r="A76" i="79" s="1"/>
  <c r="A77" i="79" s="1"/>
  <c r="C47" i="79"/>
  <c r="F36" i="79"/>
  <c r="F34" i="79"/>
  <c r="F32" i="79"/>
  <c r="E31" i="79"/>
  <c r="D31" i="79"/>
  <c r="F30" i="79"/>
  <c r="F29" i="79"/>
  <c r="E28" i="79"/>
  <c r="D28" i="79"/>
  <c r="C28" i="79"/>
  <c r="F24" i="79"/>
  <c r="F23" i="79"/>
  <c r="F22" i="79"/>
  <c r="F21" i="79"/>
  <c r="C20" i="79"/>
  <c r="C18" i="79"/>
  <c r="E17" i="79"/>
  <c r="D17" i="79"/>
  <c r="F16" i="79"/>
  <c r="F15" i="79"/>
  <c r="F14" i="79"/>
  <c r="F13" i="79"/>
  <c r="E11" i="79"/>
  <c r="E26" i="79" s="1"/>
  <c r="D11" i="79"/>
  <c r="A11" i="79"/>
  <c r="A12" i="79" s="1"/>
  <c r="A13" i="79" s="1"/>
  <c r="A14" i="79" s="1"/>
  <c r="A15" i="79" s="1"/>
  <c r="A16" i="79" s="1"/>
  <c r="A17" i="79" s="1"/>
  <c r="A18" i="79" s="1"/>
  <c r="A19" i="79" s="1"/>
  <c r="A20" i="79" s="1"/>
  <c r="A21" i="79" s="1"/>
  <c r="A22" i="79" s="1"/>
  <c r="A23" i="79" s="1"/>
  <c r="A24" i="79" s="1"/>
  <c r="A25" i="79" s="1"/>
  <c r="A26" i="79" s="1"/>
  <c r="A28" i="79" s="1"/>
  <c r="A29" i="79" s="1"/>
  <c r="A30" i="79" s="1"/>
  <c r="A31" i="79" s="1"/>
  <c r="A32" i="79" s="1"/>
  <c r="A33" i="79" s="1"/>
  <c r="A34" i="79" s="1"/>
  <c r="A35" i="79" s="1"/>
  <c r="A36" i="79" s="1"/>
  <c r="A37" i="79" s="1"/>
  <c r="A38" i="79" s="1"/>
  <c r="A39" i="79" s="1"/>
  <c r="A40" i="79" s="1"/>
  <c r="D85" i="78"/>
  <c r="E85" i="78"/>
  <c r="F85" i="78"/>
  <c r="C85" i="78"/>
  <c r="C66" i="78"/>
  <c r="G76" i="78"/>
  <c r="F76" i="78"/>
  <c r="E76" i="78"/>
  <c r="D76" i="78"/>
  <c r="C76" i="78"/>
  <c r="G64" i="78"/>
  <c r="F64" i="78"/>
  <c r="E64" i="78"/>
  <c r="D64" i="78"/>
  <c r="G59" i="78"/>
  <c r="G58" i="78" s="1"/>
  <c r="F59" i="78"/>
  <c r="E59" i="78"/>
  <c r="E58" i="78" s="1"/>
  <c r="E92" i="78" s="1"/>
  <c r="D59" i="78"/>
  <c r="D58" i="78" s="1"/>
  <c r="D92" i="78" s="1"/>
  <c r="C59" i="78"/>
  <c r="C58" i="78" s="1"/>
  <c r="F58" i="78"/>
  <c r="F92" i="78" s="1"/>
  <c r="A55" i="78"/>
  <c r="A56" i="78" s="1"/>
  <c r="A57" i="78" s="1"/>
  <c r="A58" i="78" s="1"/>
  <c r="A59" i="78" s="1"/>
  <c r="A60" i="78" s="1"/>
  <c r="A61" i="78" s="1"/>
  <c r="A62" i="78" s="1"/>
  <c r="A63" i="78" s="1"/>
  <c r="A64" i="78" s="1"/>
  <c r="A65" i="78" s="1"/>
  <c r="A66" i="78" s="1"/>
  <c r="A67" i="78" s="1"/>
  <c r="A68" i="78" s="1"/>
  <c r="A69" i="78" s="1"/>
  <c r="A70" i="78" s="1"/>
  <c r="A71" i="78" s="1"/>
  <c r="A72" i="78" s="1"/>
  <c r="A73" i="78" s="1"/>
  <c r="A74" i="78" s="1"/>
  <c r="A75" i="78" s="1"/>
  <c r="A76" i="78" s="1"/>
  <c r="A77" i="78" s="1"/>
  <c r="A78" i="78" s="1"/>
  <c r="A79" i="78" s="1"/>
  <c r="A80" i="78" s="1"/>
  <c r="A81" i="78" s="1"/>
  <c r="A82" i="78" s="1"/>
  <c r="A83" i="78" s="1"/>
  <c r="A84" i="78" s="1"/>
  <c r="A85" i="78" s="1"/>
  <c r="A86" i="78" s="1"/>
  <c r="A87" i="78" s="1"/>
  <c r="A88" i="78" s="1"/>
  <c r="A89" i="78" s="1"/>
  <c r="A90" i="78" s="1"/>
  <c r="A91" i="78" s="1"/>
  <c r="A92" i="78" s="1"/>
  <c r="A93" i="78" s="1"/>
  <c r="G54" i="78"/>
  <c r="F54" i="78"/>
  <c r="E54" i="78"/>
  <c r="D54" i="78"/>
  <c r="F40" i="78"/>
  <c r="E40" i="78"/>
  <c r="D40" i="78"/>
  <c r="C40" i="78"/>
  <c r="G31" i="78"/>
  <c r="F31" i="78"/>
  <c r="E31" i="78"/>
  <c r="D31" i="78"/>
  <c r="C31" i="78"/>
  <c r="C21" i="78"/>
  <c r="G19" i="78"/>
  <c r="F19" i="78"/>
  <c r="E19" i="78"/>
  <c r="D19" i="78"/>
  <c r="G14" i="78"/>
  <c r="G13" i="78" s="1"/>
  <c r="F14" i="78"/>
  <c r="F13" i="78" s="1"/>
  <c r="F47" i="78" s="1"/>
  <c r="E14" i="78"/>
  <c r="E13" i="78" s="1"/>
  <c r="D14" i="78"/>
  <c r="D13" i="78" s="1"/>
  <c r="D47" i="78" s="1"/>
  <c r="C14" i="78"/>
  <c r="C13" i="78" s="1"/>
  <c r="A10" i="78"/>
  <c r="A11" i="78" s="1"/>
  <c r="A12" i="78" s="1"/>
  <c r="A13" i="78" s="1"/>
  <c r="A14" i="78" s="1"/>
  <c r="A15" i="78" s="1"/>
  <c r="A16" i="78" s="1"/>
  <c r="A17" i="78" s="1"/>
  <c r="A18" i="78" s="1"/>
  <c r="G9" i="78"/>
  <c r="F9" i="78"/>
  <c r="E9" i="78"/>
  <c r="D9" i="78"/>
  <c r="D7" i="76"/>
  <c r="C7" i="76"/>
  <c r="D13" i="76"/>
  <c r="C13" i="76"/>
  <c r="A10" i="76"/>
  <c r="A11" i="76" s="1"/>
  <c r="A12" i="76" s="1"/>
  <c r="A13" i="76" s="1"/>
  <c r="A14" i="76" s="1"/>
  <c r="A15" i="76" s="1"/>
  <c r="D12" i="75"/>
  <c r="A11" i="75"/>
  <c r="A12" i="75" s="1"/>
  <c r="A11" i="74"/>
  <c r="A12" i="74" s="1"/>
  <c r="A13" i="74" s="1"/>
  <c r="A14" i="74" s="1"/>
  <c r="A15" i="74" s="1"/>
  <c r="A16" i="74" s="1"/>
  <c r="A17" i="74" s="1"/>
  <c r="D12" i="73"/>
  <c r="C12" i="73"/>
  <c r="A10" i="73"/>
  <c r="A11" i="73" s="1"/>
  <c r="A21" i="45"/>
  <c r="A22" i="45" s="1"/>
  <c r="A23" i="45" s="1"/>
  <c r="A24" i="45" s="1"/>
  <c r="A25" i="45" s="1"/>
  <c r="A11" i="45"/>
  <c r="A12" i="45" s="1"/>
  <c r="A13" i="45" s="1"/>
  <c r="A14" i="45" s="1"/>
  <c r="A15" i="45" s="1"/>
  <c r="A16" i="45" s="1"/>
  <c r="A17" i="45" s="1"/>
  <c r="A18" i="45" s="1"/>
  <c r="A19" i="45" s="1"/>
  <c r="A20" i="45" s="1"/>
  <c r="A10" i="45"/>
  <c r="A11" i="42"/>
  <c r="A12" i="42" s="1"/>
  <c r="A13" i="42" s="1"/>
  <c r="A14" i="42" s="1"/>
  <c r="A15" i="42" s="1"/>
  <c r="A16" i="42" s="1"/>
  <c r="A18" i="42" s="1"/>
  <c r="A19" i="42" s="1"/>
  <c r="A20" i="42" s="1"/>
  <c r="A21" i="42" s="1"/>
  <c r="A22" i="42" s="1"/>
  <c r="A23" i="42" s="1"/>
  <c r="A24" i="42" s="1"/>
  <c r="A25" i="42" s="1"/>
  <c r="A27" i="42" s="1"/>
  <c r="A28" i="42" s="1"/>
  <c r="A29" i="42" s="1"/>
  <c r="A30" i="42" s="1"/>
  <c r="A31" i="42" s="1"/>
  <c r="A32" i="42" s="1"/>
  <c r="A33" i="42" s="1"/>
  <c r="A35" i="42" s="1"/>
  <c r="A36" i="42" s="1"/>
  <c r="A37" i="42" s="1"/>
  <c r="A38" i="42" s="1"/>
  <c r="A39" i="42" s="1"/>
  <c r="A40" i="42" s="1"/>
  <c r="A41" i="42" s="1"/>
  <c r="A43" i="42" s="1"/>
  <c r="A44" i="42" s="1"/>
  <c r="A45" i="42" s="1"/>
  <c r="A46" i="42" s="1"/>
  <c r="A47" i="42" s="1"/>
  <c r="A48" i="42" s="1"/>
  <c r="A49" i="42" s="1"/>
  <c r="A50" i="42" s="1"/>
  <c r="A52" i="42" s="1"/>
  <c r="A53" i="42" s="1"/>
  <c r="A54" i="42" s="1"/>
  <c r="A55" i="42" s="1"/>
  <c r="G30" i="68"/>
  <c r="G11" i="68"/>
  <c r="D9" i="68"/>
  <c r="E9" i="68"/>
  <c r="F9" i="68"/>
  <c r="C9" i="68"/>
  <c r="G14" i="68"/>
  <c r="H100" i="60"/>
  <c r="H99" i="60"/>
  <c r="H98" i="60"/>
  <c r="H97" i="60"/>
  <c r="A61" i="60"/>
  <c r="A62" i="60" s="1"/>
  <c r="A63" i="60" s="1"/>
  <c r="A64" i="60" s="1"/>
  <c r="A65" i="60" s="1"/>
  <c r="A66" i="60" s="1"/>
  <c r="A68" i="60" s="1"/>
  <c r="A69" i="60" s="1"/>
  <c r="A70" i="60" s="1"/>
  <c r="A71" i="60" s="1"/>
  <c r="A72" i="60" s="1"/>
  <c r="A73" i="60" s="1"/>
  <c r="A75" i="60" s="1"/>
  <c r="A76" i="60" s="1"/>
  <c r="A77" i="60" s="1"/>
  <c r="A78" i="60" s="1"/>
  <c r="A79" i="60" s="1"/>
  <c r="A80" i="60" s="1"/>
  <c r="A82" i="60" s="1"/>
  <c r="A83" i="60" s="1"/>
  <c r="A84" i="60" s="1"/>
  <c r="A85" i="60" s="1"/>
  <c r="A86" i="60" s="1"/>
  <c r="A87" i="60" s="1"/>
  <c r="A89" i="60" s="1"/>
  <c r="A90" i="60" s="1"/>
  <c r="A91" i="60" s="1"/>
  <c r="A92" i="60" s="1"/>
  <c r="A93" i="60" s="1"/>
  <c r="A94" i="60" s="1"/>
  <c r="A96" i="60" s="1"/>
  <c r="A97" i="60" s="1"/>
  <c r="A98" i="60" s="1"/>
  <c r="A99" i="60" s="1"/>
  <c r="A100" i="60" s="1"/>
  <c r="A101" i="60" s="1"/>
  <c r="H51" i="60"/>
  <c r="H50" i="60"/>
  <c r="H49" i="60"/>
  <c r="H48" i="60"/>
  <c r="A13" i="60"/>
  <c r="A14" i="60" s="1"/>
  <c r="A15" i="60" s="1"/>
  <c r="A16" i="60" s="1"/>
  <c r="A17" i="60" s="1"/>
  <c r="A19" i="60" s="1"/>
  <c r="A20" i="60" s="1"/>
  <c r="A21" i="60" s="1"/>
  <c r="A22" i="60" s="1"/>
  <c r="A23" i="60" s="1"/>
  <c r="A24" i="60" s="1"/>
  <c r="A26" i="60" s="1"/>
  <c r="A27" i="60" s="1"/>
  <c r="A28" i="60" s="1"/>
  <c r="A29" i="60" s="1"/>
  <c r="A30" i="60" s="1"/>
  <c r="A31" i="60" s="1"/>
  <c r="A33" i="60" s="1"/>
  <c r="A34" i="60" s="1"/>
  <c r="A35" i="60" s="1"/>
  <c r="A36" i="60" s="1"/>
  <c r="A37" i="60" s="1"/>
  <c r="A38" i="60" s="1"/>
  <c r="A40" i="60" s="1"/>
  <c r="A41" i="60" s="1"/>
  <c r="A42" i="60" s="1"/>
  <c r="A43" i="60" s="1"/>
  <c r="A44" i="60" s="1"/>
  <c r="A45" i="60" s="1"/>
  <c r="A47" i="60" s="1"/>
  <c r="A48" i="60" s="1"/>
  <c r="A49" i="60" s="1"/>
  <c r="A50" i="60" s="1"/>
  <c r="A51" i="60" s="1"/>
  <c r="A52" i="60" s="1"/>
  <c r="A12" i="60"/>
  <c r="H17" i="9"/>
  <c r="E17" i="9"/>
  <c r="H163" i="57"/>
  <c r="C13" i="57"/>
  <c r="H13" i="57" s="1"/>
  <c r="H172" i="57"/>
  <c r="H171" i="57"/>
  <c r="H170" i="57"/>
  <c r="H169" i="57"/>
  <c r="H168" i="57"/>
  <c r="H167" i="57"/>
  <c r="H166" i="57"/>
  <c r="E165" i="57"/>
  <c r="D165" i="57"/>
  <c r="H165" i="57" s="1"/>
  <c r="H164" i="57"/>
  <c r="H162" i="57"/>
  <c r="C162" i="57"/>
  <c r="G160" i="57"/>
  <c r="F160" i="57"/>
  <c r="E160" i="57"/>
  <c r="D160" i="57"/>
  <c r="C160" i="57"/>
  <c r="H159" i="57"/>
  <c r="H158" i="57"/>
  <c r="H157" i="57"/>
  <c r="H156" i="57"/>
  <c r="H155" i="57"/>
  <c r="H154" i="57"/>
  <c r="H153" i="57"/>
  <c r="E152" i="57"/>
  <c r="D152" i="57"/>
  <c r="H152" i="57" s="1"/>
  <c r="H151" i="57"/>
  <c r="H150" i="57"/>
  <c r="H149" i="57"/>
  <c r="C149" i="57"/>
  <c r="G147" i="57"/>
  <c r="F147" i="57"/>
  <c r="E147" i="57"/>
  <c r="C147" i="57"/>
  <c r="H146" i="57"/>
  <c r="H145" i="57"/>
  <c r="H144" i="57"/>
  <c r="H143" i="57"/>
  <c r="H142" i="57"/>
  <c r="H141" i="57"/>
  <c r="H140" i="57"/>
  <c r="E139" i="57"/>
  <c r="D139" i="57"/>
  <c r="H139" i="57" s="1"/>
  <c r="H138" i="57"/>
  <c r="H137" i="57"/>
  <c r="H136" i="57"/>
  <c r="C136" i="57"/>
  <c r="G134" i="57"/>
  <c r="F134" i="57"/>
  <c r="E134" i="57"/>
  <c r="D134" i="57"/>
  <c r="C134" i="57"/>
  <c r="H133" i="57"/>
  <c r="H132" i="57"/>
  <c r="H131" i="57"/>
  <c r="H130" i="57"/>
  <c r="H129" i="57"/>
  <c r="H128" i="57"/>
  <c r="H127" i="57"/>
  <c r="E126" i="57"/>
  <c r="D126" i="57"/>
  <c r="H126" i="57" s="1"/>
  <c r="H125" i="57"/>
  <c r="C123" i="57"/>
  <c r="G121" i="57"/>
  <c r="F121" i="57"/>
  <c r="E121" i="57"/>
  <c r="D121" i="57"/>
  <c r="H120" i="57"/>
  <c r="H119" i="57"/>
  <c r="H118" i="57"/>
  <c r="H117" i="57"/>
  <c r="H116" i="57"/>
  <c r="H115" i="57"/>
  <c r="H114" i="57"/>
  <c r="E113" i="57"/>
  <c r="D113" i="57"/>
  <c r="H113" i="57" s="1"/>
  <c r="H112" i="57"/>
  <c r="H111" i="57"/>
  <c r="H110" i="57"/>
  <c r="C110" i="57"/>
  <c r="A110" i="57"/>
  <c r="A111" i="57" s="1"/>
  <c r="A112" i="57" s="1"/>
  <c r="A113" i="57" s="1"/>
  <c r="A114" i="57" s="1"/>
  <c r="A115" i="57" s="1"/>
  <c r="A116" i="57" s="1"/>
  <c r="A117" i="57" s="1"/>
  <c r="A118" i="57" s="1"/>
  <c r="A119" i="57" s="1"/>
  <c r="A120" i="57" s="1"/>
  <c r="A121" i="57" s="1"/>
  <c r="A123" i="57" s="1"/>
  <c r="A124" i="57" s="1"/>
  <c r="A125" i="57" s="1"/>
  <c r="A126" i="57" s="1"/>
  <c r="A127" i="57" s="1"/>
  <c r="A128" i="57" s="1"/>
  <c r="A129" i="57" s="1"/>
  <c r="A130" i="57" s="1"/>
  <c r="A131" i="57" s="1"/>
  <c r="A132" i="57" s="1"/>
  <c r="A133" i="57" s="1"/>
  <c r="A134" i="57" s="1"/>
  <c r="A136" i="57" s="1"/>
  <c r="A137" i="57" s="1"/>
  <c r="A138" i="57" s="1"/>
  <c r="A139" i="57" s="1"/>
  <c r="A140" i="57" s="1"/>
  <c r="A141" i="57" s="1"/>
  <c r="A142" i="57" s="1"/>
  <c r="A143" i="57" s="1"/>
  <c r="A144" i="57" s="1"/>
  <c r="A145" i="57" s="1"/>
  <c r="A146" i="57" s="1"/>
  <c r="A147" i="57" s="1"/>
  <c r="A149" i="57" s="1"/>
  <c r="A150" i="57" s="1"/>
  <c r="A151" i="57" s="1"/>
  <c r="A152" i="57" s="1"/>
  <c r="A153" i="57" s="1"/>
  <c r="A154" i="57" s="1"/>
  <c r="A155" i="57" s="1"/>
  <c r="A156" i="57" s="1"/>
  <c r="A157" i="57" s="1"/>
  <c r="A158" i="57" s="1"/>
  <c r="A159" i="57" s="1"/>
  <c r="A160" i="57" s="1"/>
  <c r="A162" i="57" s="1"/>
  <c r="A163" i="57" s="1"/>
  <c r="A164" i="57" s="1"/>
  <c r="A165" i="57" s="1"/>
  <c r="A166" i="57" s="1"/>
  <c r="A167" i="57" s="1"/>
  <c r="A168" i="57" s="1"/>
  <c r="A169" i="57" s="1"/>
  <c r="A170" i="57" s="1"/>
  <c r="A171" i="57" s="1"/>
  <c r="A172" i="57" s="1"/>
  <c r="G108" i="57"/>
  <c r="F108" i="57"/>
  <c r="E108" i="57"/>
  <c r="D108" i="57"/>
  <c r="C108" i="57"/>
  <c r="H107" i="57"/>
  <c r="H106" i="57"/>
  <c r="H105" i="57"/>
  <c r="H104" i="57"/>
  <c r="H103" i="57"/>
  <c r="H102" i="57"/>
  <c r="H101" i="57"/>
  <c r="E100" i="57"/>
  <c r="D100" i="57"/>
  <c r="H100" i="57" s="1"/>
  <c r="H99" i="57"/>
  <c r="H98" i="57"/>
  <c r="H97" i="57"/>
  <c r="C97" i="57"/>
  <c r="A97" i="57"/>
  <c r="A98" i="57" s="1"/>
  <c r="A99" i="57" s="1"/>
  <c r="A100" i="57" s="1"/>
  <c r="A101" i="57" s="1"/>
  <c r="A102" i="57" s="1"/>
  <c r="A103" i="57" s="1"/>
  <c r="A104" i="57" s="1"/>
  <c r="A105" i="57" s="1"/>
  <c r="A106" i="57" s="1"/>
  <c r="A107" i="57" s="1"/>
  <c r="G95" i="57"/>
  <c r="F95" i="57"/>
  <c r="E95" i="57"/>
  <c r="D95" i="57"/>
  <c r="C95" i="57"/>
  <c r="H87" i="57"/>
  <c r="H86" i="57"/>
  <c r="H85" i="57"/>
  <c r="H84" i="57"/>
  <c r="H83" i="57"/>
  <c r="H82" i="57"/>
  <c r="H81" i="57"/>
  <c r="E80" i="57"/>
  <c r="D80" i="57"/>
  <c r="D75" i="57" s="1"/>
  <c r="H79" i="57"/>
  <c r="C77" i="57"/>
  <c r="H77" i="57" s="1"/>
  <c r="G75" i="57"/>
  <c r="F75" i="57"/>
  <c r="E75" i="57"/>
  <c r="H74" i="57"/>
  <c r="H73" i="57"/>
  <c r="H72" i="57"/>
  <c r="H71" i="57"/>
  <c r="H70" i="57"/>
  <c r="H69" i="57"/>
  <c r="H68" i="57"/>
  <c r="E67" i="57"/>
  <c r="D67" i="57"/>
  <c r="H67" i="57" s="1"/>
  <c r="H66" i="57"/>
  <c r="H65" i="57"/>
  <c r="H64" i="57"/>
  <c r="C64" i="57"/>
  <c r="G62" i="57"/>
  <c r="F62" i="57"/>
  <c r="E62" i="57"/>
  <c r="D62" i="57"/>
  <c r="C62" i="57"/>
  <c r="H61" i="57"/>
  <c r="H60" i="57"/>
  <c r="H59" i="57"/>
  <c r="H58" i="57"/>
  <c r="H57" i="57"/>
  <c r="H56" i="57"/>
  <c r="H55" i="57"/>
  <c r="E54" i="57"/>
  <c r="E49" i="57" s="1"/>
  <c r="D54" i="57"/>
  <c r="H53" i="57"/>
  <c r="H52" i="57"/>
  <c r="H51" i="57"/>
  <c r="C51" i="57"/>
  <c r="G49" i="57"/>
  <c r="F49" i="57"/>
  <c r="D49" i="57"/>
  <c r="C49" i="57"/>
  <c r="H48" i="57"/>
  <c r="H47" i="57"/>
  <c r="H46" i="57"/>
  <c r="H45" i="57"/>
  <c r="H44" i="57"/>
  <c r="H43" i="57"/>
  <c r="H42" i="57"/>
  <c r="E41" i="57"/>
  <c r="E36" i="57" s="1"/>
  <c r="D41" i="57"/>
  <c r="H41" i="57" s="1"/>
  <c r="H40" i="57"/>
  <c r="C38" i="57"/>
  <c r="H38" i="57" s="1"/>
  <c r="G36" i="57"/>
  <c r="F36" i="57"/>
  <c r="D36" i="57"/>
  <c r="H35" i="57"/>
  <c r="H34" i="57"/>
  <c r="H33" i="57"/>
  <c r="H32" i="57"/>
  <c r="H31" i="57"/>
  <c r="H30" i="57"/>
  <c r="H29" i="57"/>
  <c r="E28" i="57"/>
  <c r="E23" i="57" s="1"/>
  <c r="D28" i="57"/>
  <c r="H28" i="57" s="1"/>
  <c r="H27" i="57"/>
  <c r="H26" i="57"/>
  <c r="G23" i="57"/>
  <c r="F23" i="57"/>
  <c r="D23" i="57"/>
  <c r="F10" i="57"/>
  <c r="G10" i="57"/>
  <c r="H14" i="57"/>
  <c r="H16" i="57"/>
  <c r="H17" i="57"/>
  <c r="H18" i="57"/>
  <c r="H19" i="57"/>
  <c r="H20" i="57"/>
  <c r="H21" i="57"/>
  <c r="H22" i="57"/>
  <c r="A25" i="57"/>
  <c r="A26" i="57" s="1"/>
  <c r="A27" i="57" s="1"/>
  <c r="A28" i="57" s="1"/>
  <c r="A29" i="57" s="1"/>
  <c r="A30" i="57" s="1"/>
  <c r="A31" i="57" s="1"/>
  <c r="A32" i="57" s="1"/>
  <c r="A33" i="57" s="1"/>
  <c r="A34" i="57" s="1"/>
  <c r="A35" i="57" s="1"/>
  <c r="A36" i="57" s="1"/>
  <c r="A38" i="57" s="1"/>
  <c r="A39" i="57" s="1"/>
  <c r="A40" i="57" s="1"/>
  <c r="A41" i="57" s="1"/>
  <c r="A42" i="57" s="1"/>
  <c r="A43" i="57" s="1"/>
  <c r="A44" i="57" s="1"/>
  <c r="A45" i="57" s="1"/>
  <c r="A46" i="57" s="1"/>
  <c r="A47" i="57" s="1"/>
  <c r="A48" i="57" s="1"/>
  <c r="A49" i="57" s="1"/>
  <c r="A51" i="57" s="1"/>
  <c r="A52" i="57" s="1"/>
  <c r="A53" i="57" s="1"/>
  <c r="A54" i="57" s="1"/>
  <c r="A55" i="57" s="1"/>
  <c r="A56" i="57" s="1"/>
  <c r="A57" i="57" s="1"/>
  <c r="A58" i="57" s="1"/>
  <c r="A59" i="57" s="1"/>
  <c r="A60" i="57" s="1"/>
  <c r="A61" i="57" s="1"/>
  <c r="A62" i="57" s="1"/>
  <c r="A64" i="57" s="1"/>
  <c r="A65" i="57" s="1"/>
  <c r="A66" i="57" s="1"/>
  <c r="A67" i="57" s="1"/>
  <c r="A68" i="57" s="1"/>
  <c r="A69" i="57" s="1"/>
  <c r="A70" i="57" s="1"/>
  <c r="A71" i="57" s="1"/>
  <c r="A72" i="57" s="1"/>
  <c r="A73" i="57" s="1"/>
  <c r="A74" i="57" s="1"/>
  <c r="A75" i="57" s="1"/>
  <c r="A77" i="57" s="1"/>
  <c r="A78" i="57" s="1"/>
  <c r="A79" i="57" s="1"/>
  <c r="A80" i="57" s="1"/>
  <c r="A81" i="57" s="1"/>
  <c r="A82" i="57" s="1"/>
  <c r="A83" i="57" s="1"/>
  <c r="A84" i="57" s="1"/>
  <c r="A85" i="57" s="1"/>
  <c r="A86" i="57" s="1"/>
  <c r="A87" i="57" s="1"/>
  <c r="A12" i="57"/>
  <c r="A13" i="57" s="1"/>
  <c r="A14" i="57" s="1"/>
  <c r="A15" i="57" s="1"/>
  <c r="A16" i="57" s="1"/>
  <c r="A17" i="57" s="1"/>
  <c r="A18" i="57" s="1"/>
  <c r="A19" i="57" s="1"/>
  <c r="A20" i="57" s="1"/>
  <c r="A21" i="57" s="1"/>
  <c r="A22" i="57" s="1"/>
  <c r="E15" i="57"/>
  <c r="E10" i="57" s="1"/>
  <c r="D15" i="57"/>
  <c r="D10" i="57" s="1"/>
  <c r="C12" i="57"/>
  <c r="M44" i="80" l="1"/>
  <c r="C42" i="80"/>
  <c r="C10" i="78"/>
  <c r="C9" i="78" s="1"/>
  <c r="C47" i="78" s="1"/>
  <c r="F204" i="83"/>
  <c r="C141" i="83"/>
  <c r="D182" i="83"/>
  <c r="F182" i="83" s="1"/>
  <c r="F189" i="83"/>
  <c r="C203" i="83"/>
  <c r="F205" i="83"/>
  <c r="F211" i="83"/>
  <c r="F217" i="83"/>
  <c r="F223" i="83"/>
  <c r="F229" i="83"/>
  <c r="F239" i="83"/>
  <c r="F79" i="83"/>
  <c r="F81" i="83"/>
  <c r="D81" i="83"/>
  <c r="D80" i="83" s="1"/>
  <c r="D79" i="83" s="1"/>
  <c r="F100" i="83"/>
  <c r="F116" i="83"/>
  <c r="F66" i="83"/>
  <c r="E59" i="83"/>
  <c r="C18" i="83"/>
  <c r="F31" i="83"/>
  <c r="F43" i="83"/>
  <c r="J67" i="81"/>
  <c r="J182" i="81"/>
  <c r="J188" i="81"/>
  <c r="J73" i="81"/>
  <c r="M86" i="80"/>
  <c r="C80" i="80"/>
  <c r="C114" i="80" s="1"/>
  <c r="E80" i="80"/>
  <c r="F24" i="80"/>
  <c r="E24" i="80"/>
  <c r="E58" i="80" s="1"/>
  <c r="G24" i="80"/>
  <c r="E47" i="78"/>
  <c r="H54" i="57"/>
  <c r="H134" i="57"/>
  <c r="H62" i="57"/>
  <c r="M42" i="80"/>
  <c r="C24" i="80"/>
  <c r="C58" i="80" s="1"/>
  <c r="C10" i="57"/>
  <c r="J9" i="86"/>
  <c r="F88" i="83"/>
  <c r="C59" i="83"/>
  <c r="G65" i="82"/>
  <c r="G28" i="82"/>
  <c r="A35" i="81"/>
  <c r="A36" i="81" s="1"/>
  <c r="A37" i="81" s="1"/>
  <c r="A38" i="81" s="1"/>
  <c r="A39" i="81" s="1"/>
  <c r="A40" i="81" s="1"/>
  <c r="A41" i="81" s="1"/>
  <c r="A42" i="81" s="1"/>
  <c r="A43" i="81" s="1"/>
  <c r="A44" i="81" s="1"/>
  <c r="A45" i="81" s="1"/>
  <c r="A46" i="81" s="1"/>
  <c r="A47" i="81" s="1"/>
  <c r="A48" i="81" s="1"/>
  <c r="A49" i="81" s="1"/>
  <c r="A50" i="81" s="1"/>
  <c r="A51" i="81" s="1"/>
  <c r="A52" i="81" s="1"/>
  <c r="A53" i="81" s="1"/>
  <c r="A54" i="81" s="1"/>
  <c r="A55" i="81" s="1"/>
  <c r="A56" i="81" s="1"/>
  <c r="A57" i="81" s="1"/>
  <c r="A58" i="81" s="1"/>
  <c r="A59" i="81" s="1"/>
  <c r="A60" i="81" s="1"/>
  <c r="A61" i="81" s="1"/>
  <c r="A62" i="81" s="1"/>
  <c r="A63" i="81" s="1"/>
  <c r="A64" i="81" s="1"/>
  <c r="A65" i="81" s="1"/>
  <c r="M98" i="80"/>
  <c r="M80" i="80" s="1"/>
  <c r="M114" i="80" s="1"/>
  <c r="M15" i="80"/>
  <c r="A14" i="80"/>
  <c r="A15" i="80" s="1"/>
  <c r="A16" i="80" s="1"/>
  <c r="A17" i="80" s="1"/>
  <c r="A18" i="80" s="1"/>
  <c r="A19" i="80" s="1"/>
  <c r="A20" i="80" s="1"/>
  <c r="A21" i="80" s="1"/>
  <c r="A22" i="80" s="1"/>
  <c r="M9" i="80"/>
  <c r="M38" i="80"/>
  <c r="F28" i="79"/>
  <c r="F65" i="79"/>
  <c r="D38" i="79"/>
  <c r="D63" i="79"/>
  <c r="D76" i="79" s="1"/>
  <c r="D26" i="79"/>
  <c r="E38" i="79"/>
  <c r="E39" i="79" s="1"/>
  <c r="F10" i="79"/>
  <c r="F47" i="79"/>
  <c r="A19" i="78"/>
  <c r="A20" i="78" s="1"/>
  <c r="A21" i="78" s="1"/>
  <c r="A22" i="78" s="1"/>
  <c r="A23" i="78" s="1"/>
  <c r="A24" i="78" s="1"/>
  <c r="A25" i="78" s="1"/>
  <c r="A26" i="78" s="1"/>
  <c r="A27" i="78" s="1"/>
  <c r="A28" i="78" s="1"/>
  <c r="A29" i="78" s="1"/>
  <c r="A30" i="78" s="1"/>
  <c r="A31" i="78" s="1"/>
  <c r="A32" i="78" s="1"/>
  <c r="A33" i="78" s="1"/>
  <c r="A34" i="78" s="1"/>
  <c r="A35" i="78" s="1"/>
  <c r="A36" i="78" s="1"/>
  <c r="A37" i="78" s="1"/>
  <c r="A38" i="78" s="1"/>
  <c r="A56" i="42"/>
  <c r="A57" i="42" s="1"/>
  <c r="A58" i="42" s="1"/>
  <c r="A59" i="42" s="1"/>
  <c r="A60" i="42" s="1"/>
  <c r="A62" i="42" s="1"/>
  <c r="A63" i="42" s="1"/>
  <c r="A64" i="42" s="1"/>
  <c r="A65" i="42" s="1"/>
  <c r="A66" i="42" s="1"/>
  <c r="A67" i="42" s="1"/>
  <c r="A68" i="42" s="1"/>
  <c r="A69" i="42" s="1"/>
  <c r="A70" i="42" s="1"/>
  <c r="H108" i="57"/>
  <c r="H95" i="57"/>
  <c r="H147" i="57"/>
  <c r="H160" i="57"/>
  <c r="H12" i="57"/>
  <c r="H15" i="57"/>
  <c r="D147" i="57"/>
  <c r="H49" i="57"/>
  <c r="H80" i="57"/>
  <c r="C25" i="57"/>
  <c r="F203" i="83" l="1"/>
  <c r="C202" i="83"/>
  <c r="F202" i="83" s="1"/>
  <c r="F141" i="83"/>
  <c r="F80" i="83"/>
  <c r="F18" i="83"/>
  <c r="H10" i="57"/>
  <c r="H78" i="57"/>
  <c r="H75" i="57" s="1"/>
  <c r="C75" i="57"/>
  <c r="C89" i="57" s="1"/>
  <c r="F59" i="83"/>
  <c r="A67" i="81"/>
  <c r="A68" i="81" s="1"/>
  <c r="A69" i="81" s="1"/>
  <c r="A70" i="81" s="1"/>
  <c r="A71" i="81" s="1"/>
  <c r="A23" i="80"/>
  <c r="A24" i="80" s="1"/>
  <c r="A25" i="80" s="1"/>
  <c r="D39" i="79"/>
  <c r="A39" i="78"/>
  <c r="A40" i="78" s="1"/>
  <c r="A41" i="78" s="1"/>
  <c r="A42" i="78" s="1"/>
  <c r="A43" i="78" s="1"/>
  <c r="A44" i="78" s="1"/>
  <c r="A45" i="78" s="1"/>
  <c r="A46" i="78" s="1"/>
  <c r="A47" i="78" s="1"/>
  <c r="A48" i="78" s="1"/>
  <c r="C23" i="57"/>
  <c r="H25" i="57"/>
  <c r="H23" i="57" s="1"/>
  <c r="D89" i="57"/>
  <c r="A72" i="81" l="1"/>
  <c r="A73" i="81" s="1"/>
  <c r="A74" i="81" s="1"/>
  <c r="A75" i="81" s="1"/>
  <c r="A76" i="81" s="1"/>
  <c r="A77" i="81" s="1"/>
  <c r="A78" i="81" s="1"/>
  <c r="A79" i="81" s="1"/>
  <c r="A80" i="81" s="1"/>
  <c r="A26" i="80"/>
  <c r="A27" i="80" s="1"/>
  <c r="A28" i="80" s="1"/>
  <c r="A81" i="81" l="1"/>
  <c r="A82" i="81" s="1"/>
  <c r="A29" i="80"/>
  <c r="A30" i="80" s="1"/>
  <c r="A31" i="80" s="1"/>
  <c r="A32" i="80" s="1"/>
  <c r="A33" i="80" s="1"/>
  <c r="A34" i="80" s="1"/>
  <c r="A35" i="80" s="1"/>
  <c r="A36" i="80" s="1"/>
  <c r="A83" i="81" l="1"/>
  <c r="A84" i="81" s="1"/>
  <c r="A85" i="81" s="1"/>
  <c r="A86" i="81" s="1"/>
  <c r="A37" i="80"/>
  <c r="A38" i="80" s="1"/>
  <c r="A39" i="80" s="1"/>
  <c r="A40" i="80" s="1"/>
  <c r="A87" i="81" l="1"/>
  <c r="A88" i="81" s="1"/>
  <c r="A89" i="81" s="1"/>
  <c r="A90" i="81" s="1"/>
  <c r="A91" i="81" s="1"/>
  <c r="A92" i="81" s="1"/>
  <c r="A93" i="81" s="1"/>
  <c r="A94" i="81" s="1"/>
  <c r="A41" i="80"/>
  <c r="A42" i="80" s="1"/>
  <c r="A43" i="80" s="1"/>
  <c r="A44" i="80" s="1"/>
  <c r="A45" i="80" s="1"/>
  <c r="A46" i="80" s="1"/>
  <c r="A47" i="80" s="1"/>
  <c r="A48" i="80" s="1"/>
  <c r="A49" i="80" s="1"/>
  <c r="A50" i="80" s="1"/>
  <c r="A51" i="80" s="1"/>
  <c r="A52" i="80" s="1"/>
  <c r="A53" i="80" s="1"/>
  <c r="A54" i="80" s="1"/>
  <c r="A95" i="81" l="1"/>
  <c r="A96" i="81" s="1"/>
  <c r="A97" i="81" s="1"/>
  <c r="A98" i="81" s="1"/>
  <c r="A55" i="80"/>
  <c r="A56" i="80" s="1"/>
  <c r="A57" i="80" s="1"/>
  <c r="A58" i="80" s="1"/>
  <c r="A59" i="80" s="1"/>
  <c r="A99" i="81" l="1"/>
  <c r="A100" i="81" s="1"/>
  <c r="A101" i="81" s="1"/>
  <c r="A102" i="81" s="1"/>
  <c r="A103" i="81" s="1"/>
  <c r="A104" i="81" s="1"/>
  <c r="A105" i="81" s="1"/>
  <c r="A106" i="81" s="1"/>
  <c r="A107" i="81" s="1"/>
  <c r="A108" i="81" s="1"/>
  <c r="A109" i="81" s="1"/>
  <c r="A110" i="81" s="1"/>
  <c r="A111" i="81" s="1"/>
  <c r="A112" i="81" l="1"/>
  <c r="A113" i="81" s="1"/>
  <c r="A114" i="81" s="1"/>
  <c r="A115" i="81" l="1"/>
  <c r="A116" i="81" s="1"/>
  <c r="A117" i="81" s="1"/>
  <c r="A118" i="81" s="1"/>
  <c r="F72" i="70" l="1"/>
  <c r="E72" i="70"/>
  <c r="D72" i="70"/>
  <c r="C72" i="70"/>
  <c r="F67" i="70"/>
  <c r="E67" i="70"/>
  <c r="D67" i="70"/>
  <c r="C67" i="70"/>
  <c r="F62" i="70"/>
  <c r="E62" i="70"/>
  <c r="D62" i="70"/>
  <c r="C62" i="70"/>
  <c r="F57" i="70"/>
  <c r="E57" i="70"/>
  <c r="D57" i="70"/>
  <c r="F52" i="70"/>
  <c r="E52" i="70"/>
  <c r="D52" i="70"/>
  <c r="C52" i="70"/>
  <c r="F47" i="70"/>
  <c r="D47" i="70"/>
  <c r="E47" i="70"/>
  <c r="C47" i="70"/>
  <c r="D37" i="70"/>
  <c r="E37" i="70"/>
  <c r="F37" i="70"/>
  <c r="D38" i="70"/>
  <c r="E38" i="70"/>
  <c r="F38" i="70"/>
  <c r="D39" i="70"/>
  <c r="E39" i="70"/>
  <c r="G39" i="70" s="1"/>
  <c r="F39" i="70"/>
  <c r="C38" i="70"/>
  <c r="C39" i="70"/>
  <c r="F30" i="70"/>
  <c r="E30" i="70"/>
  <c r="D30" i="70"/>
  <c r="C30" i="70"/>
  <c r="F25" i="70"/>
  <c r="E25" i="70"/>
  <c r="D25" i="70"/>
  <c r="C25" i="70"/>
  <c r="F20" i="70"/>
  <c r="E20" i="70"/>
  <c r="D20" i="70"/>
  <c r="C15" i="70"/>
  <c r="D15" i="70"/>
  <c r="E15" i="70"/>
  <c r="F15" i="70"/>
  <c r="F10" i="70"/>
  <c r="E10" i="70"/>
  <c r="D10" i="70"/>
  <c r="G76" i="70"/>
  <c r="G75" i="70"/>
  <c r="G74" i="70"/>
  <c r="G71" i="70"/>
  <c r="G70" i="70"/>
  <c r="G69" i="70"/>
  <c r="G66" i="70"/>
  <c r="G65" i="70"/>
  <c r="G64" i="70"/>
  <c r="G61" i="70"/>
  <c r="G60" i="70"/>
  <c r="G56" i="70"/>
  <c r="G55" i="70"/>
  <c r="G54" i="70"/>
  <c r="G51" i="70"/>
  <c r="G50" i="70"/>
  <c r="G49" i="70"/>
  <c r="G47" i="70" s="1"/>
  <c r="G34" i="70"/>
  <c r="G33" i="70"/>
  <c r="G32" i="70"/>
  <c r="G29" i="70"/>
  <c r="G28" i="70"/>
  <c r="G27" i="70"/>
  <c r="G24" i="70"/>
  <c r="G23" i="70"/>
  <c r="G19" i="70"/>
  <c r="G18" i="70"/>
  <c r="G17" i="70"/>
  <c r="G14" i="70"/>
  <c r="G13" i="70"/>
  <c r="C12" i="70"/>
  <c r="BT62" i="50"/>
  <c r="G67" i="70" l="1"/>
  <c r="G72" i="70"/>
  <c r="G62" i="70"/>
  <c r="G52" i="70"/>
  <c r="C35" i="70"/>
  <c r="D35" i="70"/>
  <c r="E35" i="70"/>
  <c r="F35" i="70"/>
  <c r="G38" i="70"/>
  <c r="G37" i="70"/>
  <c r="G30" i="70"/>
  <c r="G15" i="70"/>
  <c r="G25" i="70"/>
  <c r="C10" i="70"/>
  <c r="E41" i="70"/>
  <c r="C41" i="70"/>
  <c r="G12" i="70"/>
  <c r="G10" i="70" s="1"/>
  <c r="H11" i="7"/>
  <c r="E11" i="7"/>
  <c r="A3" i="17"/>
  <c r="A3" i="69" s="1"/>
  <c r="A3" i="7" s="1"/>
  <c r="A3" i="16"/>
  <c r="EV60" i="48"/>
  <c r="EV59" i="48"/>
  <c r="EV58" i="48"/>
  <c r="EV57" i="48"/>
  <c r="EV56" i="48"/>
  <c r="EV55" i="48"/>
  <c r="EV54" i="48"/>
  <c r="EV53" i="48"/>
  <c r="EV52" i="48"/>
  <c r="EV49" i="48"/>
  <c r="BR49" i="48"/>
  <c r="EV48" i="48"/>
  <c r="EV42" i="48"/>
  <c r="BR42" i="48"/>
  <c r="AW25" i="48"/>
  <c r="AW28" i="48" s="1"/>
  <c r="EV28" i="48"/>
  <c r="EV27" i="48"/>
  <c r="EV63" i="48"/>
  <c r="EV51" i="48"/>
  <c r="EV45" i="48"/>
  <c r="EV44" i="48"/>
  <c r="EV39" i="48"/>
  <c r="EV38" i="48"/>
  <c r="EV37" i="48"/>
  <c r="EV36" i="48"/>
  <c r="EV35" i="48"/>
  <c r="EV34" i="48"/>
  <c r="EV33" i="48"/>
  <c r="EV32" i="48"/>
  <c r="EV31" i="48"/>
  <c r="EV30" i="48"/>
  <c r="EV61" i="48"/>
  <c r="EV46" i="48"/>
  <c r="EV40" i="48"/>
  <c r="EV25" i="48"/>
  <c r="EV24" i="48"/>
  <c r="EV23" i="48"/>
  <c r="A3" i="71" l="1"/>
  <c r="A3" i="57"/>
  <c r="A3" i="70"/>
  <c r="G35" i="70"/>
  <c r="G46" i="78" l="1"/>
  <c r="G47" i="78" s="1"/>
  <c r="C25" i="79"/>
  <c r="F25" i="79" l="1"/>
  <c r="C37" i="79" l="1"/>
  <c r="G39" i="68" l="1"/>
  <c r="G38" i="68"/>
  <c r="G37" i="68"/>
  <c r="G36" i="68"/>
  <c r="F35" i="68"/>
  <c r="E35" i="68"/>
  <c r="D35" i="68"/>
  <c r="C35" i="68"/>
  <c r="G34" i="68"/>
  <c r="G33" i="68"/>
  <c r="G32" i="68"/>
  <c r="G31" i="68"/>
  <c r="F28" i="68"/>
  <c r="E28" i="68"/>
  <c r="C28" i="68"/>
  <c r="G35" i="68" l="1"/>
  <c r="F40" i="68"/>
  <c r="C40" i="68"/>
  <c r="E40" i="68"/>
  <c r="D7" i="14"/>
  <c r="D7" i="13"/>
  <c r="E7" i="65"/>
  <c r="D7" i="53"/>
  <c r="F7" i="25"/>
  <c r="F8" i="9"/>
  <c r="E7" i="59"/>
  <c r="F7" i="26"/>
  <c r="D7" i="67"/>
  <c r="C7" i="66"/>
  <c r="D7" i="66"/>
  <c r="E7" i="54"/>
  <c r="C26" i="23" l="1"/>
  <c r="C23" i="23"/>
  <c r="C18" i="23"/>
  <c r="C10" i="23"/>
  <c r="C72" i="79" l="1"/>
  <c r="D14" i="54"/>
  <c r="E14" i="54"/>
  <c r="F72" i="79" l="1"/>
  <c r="F68" i="79" s="1"/>
  <c r="C68" i="79"/>
  <c r="D16" i="68" l="1"/>
  <c r="E16" i="68"/>
  <c r="F16" i="68"/>
  <c r="C16" i="68"/>
  <c r="G18" i="68"/>
  <c r="G19" i="68"/>
  <c r="G20" i="68"/>
  <c r="G17" i="68"/>
  <c r="G12" i="68"/>
  <c r="G13" i="68"/>
  <c r="G15" i="68"/>
  <c r="G10" i="68"/>
  <c r="E21" i="68"/>
  <c r="C21" i="68"/>
  <c r="G9" i="68" l="1"/>
  <c r="F21" i="68"/>
  <c r="D21" i="68"/>
  <c r="G16" i="68"/>
  <c r="G21" i="68" s="1"/>
  <c r="C15" i="52" l="1"/>
  <c r="C7" i="67" l="1"/>
  <c r="BD61" i="48"/>
  <c r="C12" i="79" l="1"/>
  <c r="C74" i="79"/>
  <c r="F49" i="79" l="1"/>
  <c r="F48" i="79" s="1"/>
  <c r="C48" i="79"/>
  <c r="F26" i="79"/>
  <c r="C26" i="79"/>
  <c r="F75" i="79"/>
  <c r="C75" i="79"/>
  <c r="D15" i="43" l="1"/>
  <c r="H13" i="63" l="1"/>
  <c r="C9" i="38"/>
  <c r="G91" i="78" l="1"/>
  <c r="C62" i="79"/>
  <c r="C29" i="23"/>
  <c r="C36" i="23" s="1"/>
  <c r="C33" i="23"/>
  <c r="C37" i="23"/>
  <c r="C45" i="23"/>
  <c r="C50" i="23"/>
  <c r="C53" i="23"/>
  <c r="C56" i="23"/>
  <c r="C60" i="23"/>
  <c r="G92" i="78" l="1"/>
  <c r="F62" i="79"/>
  <c r="F63" i="79" s="1"/>
  <c r="F76" i="79" s="1"/>
  <c r="C63" i="79"/>
  <c r="C76" i="79" s="1"/>
  <c r="D10" i="75"/>
  <c r="D9" i="54"/>
  <c r="E9" i="54"/>
  <c r="A3" i="68"/>
  <c r="A3" i="67" l="1"/>
  <c r="A3" i="66"/>
  <c r="D15" i="46" l="1"/>
  <c r="D26" i="45"/>
  <c r="D23" i="44" l="1"/>
  <c r="A3" i="38" l="1"/>
  <c r="A3" i="49"/>
  <c r="C7" i="14"/>
  <c r="A3" i="14"/>
  <c r="C7" i="13"/>
  <c r="A3" i="13"/>
  <c r="C7" i="65"/>
  <c r="A3" i="65"/>
  <c r="C7" i="53"/>
  <c r="A3" i="53"/>
  <c r="A3" i="64"/>
  <c r="A3" i="63"/>
  <c r="C7" i="25"/>
  <c r="A3" i="25"/>
  <c r="A3" i="23"/>
  <c r="A3" i="60"/>
  <c r="C8" i="9"/>
  <c r="A3" i="9"/>
  <c r="C7" i="59"/>
  <c r="A3" i="59"/>
  <c r="C7" i="26"/>
  <c r="A3" i="26"/>
  <c r="D7" i="54"/>
  <c r="A3" i="54"/>
  <c r="C81" i="50"/>
  <c r="C68" i="48"/>
  <c r="C99" i="37"/>
  <c r="J81" i="50"/>
  <c r="J68" i="48"/>
  <c r="J99" i="37"/>
  <c r="A3" i="75" l="1"/>
  <c r="A3" i="74"/>
  <c r="A3" i="73"/>
  <c r="A3" i="76"/>
  <c r="H20" i="63" l="1"/>
  <c r="H19" i="63"/>
  <c r="H18" i="63"/>
  <c r="G17" i="63"/>
  <c r="F17" i="63"/>
  <c r="C17" i="63"/>
  <c r="H16" i="63"/>
  <c r="H15" i="63"/>
  <c r="H14" i="63"/>
  <c r="H12" i="63"/>
  <c r="H11" i="63"/>
  <c r="G37" i="63" l="1"/>
  <c r="F37" i="63"/>
  <c r="E37" i="63"/>
  <c r="D37" i="63"/>
  <c r="C37" i="63"/>
  <c r="H37" i="63" s="1"/>
  <c r="H34" i="63"/>
  <c r="H33" i="63"/>
  <c r="H32" i="63"/>
  <c r="G31" i="63"/>
  <c r="G36" i="63" s="1"/>
  <c r="G35" i="63" s="1"/>
  <c r="F31" i="63"/>
  <c r="F36" i="63" s="1"/>
  <c r="F35" i="63" s="1"/>
  <c r="E36" i="63"/>
  <c r="E35" i="63" s="1"/>
  <c r="D36" i="63"/>
  <c r="D35" i="63" s="1"/>
  <c r="C31" i="63"/>
  <c r="C36" i="63" s="1"/>
  <c r="H30" i="63"/>
  <c r="H29" i="63"/>
  <c r="H28" i="63"/>
  <c r="H26" i="63"/>
  <c r="H25" i="63"/>
  <c r="G24" i="63"/>
  <c r="F24" i="63"/>
  <c r="E24" i="63"/>
  <c r="D24" i="63"/>
  <c r="C24" i="63"/>
  <c r="G23" i="63"/>
  <c r="F23" i="63"/>
  <c r="E23" i="63"/>
  <c r="D23" i="63"/>
  <c r="C23" i="63"/>
  <c r="H23" i="63" s="1"/>
  <c r="G22" i="63"/>
  <c r="G21" i="63" s="1"/>
  <c r="F22" i="63"/>
  <c r="F21" i="63" s="1"/>
  <c r="E22" i="63"/>
  <c r="E21" i="63" s="1"/>
  <c r="D22" i="63"/>
  <c r="D21" i="63" s="1"/>
  <c r="C22" i="63"/>
  <c r="A11" i="63"/>
  <c r="A12" i="63" s="1"/>
  <c r="A13" i="63" s="1"/>
  <c r="A14" i="63" s="1"/>
  <c r="A15" i="63" s="1"/>
  <c r="A16" i="63" s="1"/>
  <c r="A17" i="63" s="1"/>
  <c r="A18" i="63" s="1"/>
  <c r="A19" i="63" s="1"/>
  <c r="A20" i="63" s="1"/>
  <c r="A21" i="63" s="1"/>
  <c r="A22" i="63" s="1"/>
  <c r="A23" i="63" s="1"/>
  <c r="A24" i="63" s="1"/>
  <c r="A25" i="63" s="1"/>
  <c r="A26" i="63" s="1"/>
  <c r="A27" i="63" s="1"/>
  <c r="A28" i="63" s="1"/>
  <c r="A29" i="63" s="1"/>
  <c r="A30" i="63" s="1"/>
  <c r="A31" i="63" s="1"/>
  <c r="A32" i="63" s="1"/>
  <c r="A33" i="63" s="1"/>
  <c r="A34" i="63" s="1"/>
  <c r="A35" i="63" s="1"/>
  <c r="A36" i="63" s="1"/>
  <c r="A37" i="63" s="1"/>
  <c r="A38" i="63" s="1"/>
  <c r="G10" i="63"/>
  <c r="F10" i="63"/>
  <c r="E10" i="63"/>
  <c r="D10" i="63"/>
  <c r="C10" i="63"/>
  <c r="H24" i="63" l="1"/>
  <c r="H10" i="63"/>
  <c r="H22" i="63"/>
  <c r="C21" i="63"/>
  <c r="H21" i="63" s="1"/>
  <c r="H36" i="63"/>
  <c r="C35" i="63"/>
  <c r="H35" i="63" s="1"/>
  <c r="G53" i="60"/>
  <c r="G102" i="60" l="1"/>
  <c r="H16" i="9" l="1"/>
  <c r="E16" i="9"/>
  <c r="C11" i="53" l="1"/>
  <c r="D11" i="53"/>
  <c r="D15" i="53"/>
  <c r="C15" i="53"/>
  <c r="D19" i="53"/>
  <c r="C19" i="53"/>
  <c r="D23" i="53"/>
  <c r="C23" i="53"/>
  <c r="C28" i="53" s="1"/>
  <c r="C33" i="79" l="1"/>
  <c r="D28" i="53"/>
  <c r="M32" i="80" l="1"/>
  <c r="M30" i="80" s="1"/>
  <c r="M24" i="80" s="1"/>
  <c r="M58" i="80" s="1"/>
  <c r="D30" i="80"/>
  <c r="D24" i="80" s="1"/>
  <c r="D58" i="80" s="1"/>
  <c r="F33" i="79"/>
  <c r="D60" i="42"/>
  <c r="C23" i="44" l="1"/>
  <c r="C26" i="45"/>
  <c r="D15" i="52"/>
  <c r="A10" i="52"/>
  <c r="A11" i="52" s="1"/>
  <c r="A12" i="52" s="1"/>
  <c r="A13" i="52" s="1"/>
  <c r="A14" i="52" s="1"/>
  <c r="A15" i="52" s="1"/>
  <c r="A10" i="46" l="1"/>
  <c r="A11" i="46" s="1"/>
  <c r="A12" i="46" s="1"/>
  <c r="A10" i="44" l="1"/>
  <c r="A11" i="44" s="1"/>
  <c r="A12" i="44" s="1"/>
  <c r="A13" i="44" s="1"/>
  <c r="A14" i="44" s="1"/>
  <c r="A15" i="44" s="1"/>
  <c r="A16" i="44" s="1"/>
  <c r="A17" i="44" s="1"/>
  <c r="A18" i="44" s="1"/>
  <c r="A19" i="44" s="1"/>
  <c r="A20" i="44" s="1"/>
  <c r="C15" i="46"/>
  <c r="A21" i="44" l="1"/>
  <c r="A24" i="44"/>
  <c r="A22" i="44"/>
  <c r="A23" i="44" s="1"/>
  <c r="D9" i="38"/>
  <c r="BR40" i="48" l="1"/>
  <c r="BR46" i="48" s="1"/>
  <c r="BR61" i="48" s="1"/>
  <c r="BD25" i="48"/>
  <c r="AW40" i="48"/>
  <c r="AW42" i="48" l="1"/>
  <c r="AW46" i="48"/>
  <c r="BD40" i="48"/>
  <c r="BD42" i="48" s="1"/>
  <c r="BD28" i="48"/>
  <c r="AW49" i="48"/>
  <c r="AW61" i="48" l="1"/>
  <c r="D7" i="46"/>
  <c r="C7" i="46"/>
  <c r="A3" i="46"/>
  <c r="E26" i="45"/>
  <c r="D7" i="45"/>
  <c r="C7" i="45"/>
  <c r="A3" i="45"/>
  <c r="D7" i="44"/>
  <c r="D7" i="52" s="1"/>
  <c r="C7" i="44"/>
  <c r="C7" i="52" s="1"/>
  <c r="A3" i="44"/>
  <c r="A3" i="52" s="1"/>
  <c r="E15" i="43"/>
  <c r="C15" i="43"/>
  <c r="D7" i="43"/>
  <c r="C7" i="43"/>
  <c r="A3" i="43"/>
  <c r="D68" i="42"/>
  <c r="C68" i="42"/>
  <c r="D69" i="42"/>
  <c r="C60" i="42"/>
  <c r="C69" i="42" s="1"/>
  <c r="D50" i="42"/>
  <c r="C50" i="42"/>
  <c r="D41" i="42"/>
  <c r="C41" i="42"/>
  <c r="D33" i="42"/>
  <c r="C33" i="42"/>
  <c r="D25" i="42"/>
  <c r="C25" i="42"/>
  <c r="D16" i="42"/>
  <c r="C16" i="42"/>
  <c r="D7" i="42"/>
  <c r="C7" i="42"/>
  <c r="A3" i="42"/>
  <c r="D17" i="38"/>
  <c r="C17" i="38"/>
  <c r="A3" i="79" l="1"/>
  <c r="A3" i="80" s="1"/>
  <c r="A3" i="81" s="1"/>
  <c r="A3" i="82" s="1"/>
  <c r="A3" i="83" s="1"/>
  <c r="A3" i="84" s="1"/>
  <c r="A3" i="86" s="1"/>
  <c r="A3" i="87" s="1"/>
  <c r="C7" i="73"/>
  <c r="D7" i="73"/>
  <c r="C23" i="38"/>
  <c r="D23" i="38"/>
  <c r="A3" i="20" l="1"/>
  <c r="A3" i="21" s="1"/>
  <c r="CK74" i="5" l="1"/>
  <c r="H21" i="26"/>
  <c r="H20" i="26"/>
  <c r="H19" i="26"/>
  <c r="H18" i="26"/>
  <c r="H17" i="26"/>
  <c r="H16" i="26"/>
  <c r="H15" i="26"/>
  <c r="H14" i="26"/>
  <c r="H13" i="26"/>
  <c r="H12" i="26"/>
  <c r="H10" i="26"/>
  <c r="F16" i="7"/>
  <c r="H15" i="7"/>
  <c r="H14" i="7"/>
  <c r="H12" i="7"/>
  <c r="H10" i="7"/>
  <c r="C55" i="78" l="1"/>
  <c r="C54" i="78" s="1"/>
  <c r="C92" i="78" s="1"/>
  <c r="H16" i="7"/>
  <c r="D58" i="20" l="1"/>
  <c r="E58" i="20"/>
  <c r="F58" i="20"/>
  <c r="G58" i="20"/>
  <c r="H58" i="20"/>
  <c r="I58" i="20"/>
  <c r="C58" i="20"/>
  <c r="D18" i="20"/>
  <c r="E18" i="20"/>
  <c r="F18" i="20"/>
  <c r="G18" i="20"/>
  <c r="H18" i="20"/>
  <c r="I18" i="20"/>
  <c r="C18" i="20"/>
  <c r="J9" i="20"/>
  <c r="J49" i="20"/>
  <c r="C75" i="20"/>
  <c r="D75" i="20"/>
  <c r="E75" i="20"/>
  <c r="F75" i="20"/>
  <c r="H75" i="20"/>
  <c r="I75" i="20"/>
  <c r="G75" i="20"/>
  <c r="C35" i="20"/>
  <c r="D35" i="20"/>
  <c r="E35" i="20"/>
  <c r="F35" i="20"/>
  <c r="G35" i="20"/>
  <c r="H35" i="20"/>
  <c r="I35" i="20"/>
  <c r="J82" i="20" l="1"/>
  <c r="J61" i="20" l="1"/>
  <c r="J81" i="20"/>
  <c r="J80" i="20"/>
  <c r="J79" i="20"/>
  <c r="J78" i="20"/>
  <c r="J77" i="20"/>
  <c r="J74" i="20"/>
  <c r="J73" i="20"/>
  <c r="I71" i="20"/>
  <c r="H71" i="20"/>
  <c r="G71" i="20"/>
  <c r="F71" i="20"/>
  <c r="E71" i="20"/>
  <c r="D71" i="20"/>
  <c r="C71" i="20"/>
  <c r="J70" i="20"/>
  <c r="J69" i="20"/>
  <c r="J68" i="20"/>
  <c r="J67" i="20"/>
  <c r="J66" i="20"/>
  <c r="J65" i="20"/>
  <c r="J64" i="20"/>
  <c r="J63" i="20"/>
  <c r="J62" i="20"/>
  <c r="J60" i="20"/>
  <c r="J57" i="20"/>
  <c r="J56" i="20"/>
  <c r="I54" i="20"/>
  <c r="H54" i="20"/>
  <c r="G54" i="20"/>
  <c r="F54" i="20"/>
  <c r="E54" i="20"/>
  <c r="D54" i="20"/>
  <c r="C54" i="20"/>
  <c r="J53" i="20"/>
  <c r="J52" i="20"/>
  <c r="I50" i="20"/>
  <c r="H50" i="20"/>
  <c r="G50" i="20"/>
  <c r="F50" i="20"/>
  <c r="E50" i="20"/>
  <c r="D50" i="20"/>
  <c r="C50" i="20"/>
  <c r="E89" i="57"/>
  <c r="E15" i="26"/>
  <c r="E16" i="26"/>
  <c r="E17" i="26"/>
  <c r="E18" i="26"/>
  <c r="E19" i="26"/>
  <c r="E20" i="26"/>
  <c r="E21" i="26"/>
  <c r="E14" i="26"/>
  <c r="E13" i="26"/>
  <c r="E10" i="26"/>
  <c r="J50" i="20" l="1"/>
  <c r="J75" i="20"/>
  <c r="J58" i="20"/>
  <c r="J71" i="20"/>
  <c r="J54" i="20"/>
  <c r="E12" i="26"/>
  <c r="I31" i="20" l="1"/>
  <c r="H31" i="20"/>
  <c r="G31" i="20"/>
  <c r="F31" i="20"/>
  <c r="E31" i="20"/>
  <c r="D31" i="20"/>
  <c r="C31" i="20"/>
  <c r="J42" i="20"/>
  <c r="J41" i="20"/>
  <c r="J40" i="20"/>
  <c r="J39" i="20"/>
  <c r="J38" i="20"/>
  <c r="J37" i="20"/>
  <c r="J34" i="20"/>
  <c r="J33" i="20"/>
  <c r="J23" i="20"/>
  <c r="J24" i="20"/>
  <c r="J25" i="20"/>
  <c r="J26" i="20"/>
  <c r="J27" i="20"/>
  <c r="J28" i="20"/>
  <c r="J29" i="20"/>
  <c r="J30" i="20"/>
  <c r="J22" i="20"/>
  <c r="J20" i="20"/>
  <c r="J21" i="20"/>
  <c r="J17" i="20"/>
  <c r="J16" i="20"/>
  <c r="I14" i="20"/>
  <c r="H14" i="20"/>
  <c r="G14" i="20"/>
  <c r="F14" i="20"/>
  <c r="E14" i="20"/>
  <c r="D14" i="20"/>
  <c r="C14" i="20"/>
  <c r="J13" i="20"/>
  <c r="J12" i="20"/>
  <c r="D10" i="20"/>
  <c r="E10" i="20"/>
  <c r="F10" i="20"/>
  <c r="G10" i="20"/>
  <c r="H10" i="20"/>
  <c r="I10" i="20"/>
  <c r="C10" i="20"/>
  <c r="J10" i="20" l="1"/>
  <c r="J14" i="20"/>
  <c r="J35" i="20"/>
  <c r="J18" i="20"/>
  <c r="J31" i="20"/>
  <c r="H15" i="9"/>
  <c r="H14" i="9"/>
  <c r="H13" i="9"/>
  <c r="H11" i="9"/>
  <c r="E13" i="9"/>
  <c r="E14" i="9"/>
  <c r="E15" i="9"/>
  <c r="E11" i="9"/>
  <c r="E14" i="7"/>
  <c r="E15" i="7"/>
  <c r="E10" i="7"/>
  <c r="E12" i="7"/>
  <c r="E16" i="7" l="1"/>
  <c r="C16" i="7" l="1"/>
  <c r="C35" i="79" l="1"/>
  <c r="CK73" i="5"/>
  <c r="F35" i="79" l="1"/>
  <c r="F31" i="79" s="1"/>
  <c r="F38" i="79" s="1"/>
  <c r="F39" i="79" s="1"/>
  <c r="C31" i="79"/>
  <c r="C38" i="79" s="1"/>
  <c r="C39" i="79" s="1"/>
  <c r="G41" i="70" l="1"/>
  <c r="BT94" i="37" l="1"/>
  <c r="BT73" i="5" l="1"/>
  <c r="BT74" i="5"/>
</calcChain>
</file>

<file path=xl/sharedStrings.xml><?xml version="1.0" encoding="utf-8"?>
<sst xmlns="http://schemas.openxmlformats.org/spreadsheetml/2006/main" count="3704" uniqueCount="1295">
  <si>
    <t xml:space="preserve"> г.</t>
  </si>
  <si>
    <t>Номер строки</t>
  </si>
  <si>
    <t>(инициалы, фамилия)</t>
  </si>
  <si>
    <t>Наименование показателя</t>
  </si>
  <si>
    <t>1</t>
  </si>
  <si>
    <t>2</t>
  </si>
  <si>
    <t>3</t>
  </si>
  <si>
    <t>4</t>
  </si>
  <si>
    <t>6</t>
  </si>
  <si>
    <t>7</t>
  </si>
  <si>
    <t>8</t>
  </si>
  <si>
    <t>9</t>
  </si>
  <si>
    <t>10</t>
  </si>
  <si>
    <t>11</t>
  </si>
  <si>
    <t>12</t>
  </si>
  <si>
    <t>13</t>
  </si>
  <si>
    <t>14</t>
  </si>
  <si>
    <t>5</t>
  </si>
  <si>
    <t>29</t>
  </si>
  <si>
    <t>30</t>
  </si>
  <si>
    <t>31</t>
  </si>
  <si>
    <t>32</t>
  </si>
  <si>
    <t>Отчетность некредитной финансовой организации</t>
  </si>
  <si>
    <t>Код некредитной финансовой организации</t>
  </si>
  <si>
    <t>по ОКПО</t>
  </si>
  <si>
    <t>Почтовый адрес</t>
  </si>
  <si>
    <t xml:space="preserve">На </t>
  </si>
  <si>
    <t>Инвестиции в ассоциированные предприятия</t>
  </si>
  <si>
    <t>Инвестиции в совместно контролируемые предприятия</t>
  </si>
  <si>
    <t>Инвестиции в дочерние предприятия</t>
  </si>
  <si>
    <t>Итого активов</t>
  </si>
  <si>
    <t>33</t>
  </si>
  <si>
    <t>Обязательство по текущему налогу на прибыль</t>
  </si>
  <si>
    <t>Отложенные налоговые обязательства</t>
  </si>
  <si>
    <t>Прочие обязательства</t>
  </si>
  <si>
    <t>34</t>
  </si>
  <si>
    <t>35</t>
  </si>
  <si>
    <t>36</t>
  </si>
  <si>
    <t>37</t>
  </si>
  <si>
    <t>38</t>
  </si>
  <si>
    <t>39</t>
  </si>
  <si>
    <t>40</t>
  </si>
  <si>
    <t>41</t>
  </si>
  <si>
    <t>42</t>
  </si>
  <si>
    <t>Уставный капитал</t>
  </si>
  <si>
    <t>Добавочный капитал</t>
  </si>
  <si>
    <t>Резервный капитал</t>
  </si>
  <si>
    <t>Резерв переоценки основных средств и нематериальных активов</t>
  </si>
  <si>
    <t>Прочие резервы</t>
  </si>
  <si>
    <t>(должность руководителя)</t>
  </si>
  <si>
    <t>(подпись)</t>
  </si>
  <si>
    <t>«</t>
  </si>
  <si>
    <t>»</t>
  </si>
  <si>
    <t>Код
территории
по ОКАТО</t>
  </si>
  <si>
    <t>(полное фирменное и сокращенное фирменное наименования)</t>
  </si>
  <si>
    <t>Код формы по ОКУД: 0420002</t>
  </si>
  <si>
    <t>Примечания
к строкам</t>
  </si>
  <si>
    <t>Раздел I. Активы</t>
  </si>
  <si>
    <t>Раздел II. Обязательства</t>
  </si>
  <si>
    <t>Раздел III. Капитал</t>
  </si>
  <si>
    <t>Итого капитала</t>
  </si>
  <si>
    <t>Итого обязательств</t>
  </si>
  <si>
    <t>Итого капитала и обязательств</t>
  </si>
  <si>
    <t>на  «</t>
  </si>
  <si>
    <t>Финансовые активы, оцениваемые по справедливой стоимости через прибыль или убыток, в том числе:</t>
  </si>
  <si>
    <t>Денежные средства</t>
  </si>
  <si>
    <t>Финансовые активы, оцениваемые по справедливой стоимости через прочий совокупный доход, в том числе:</t>
  </si>
  <si>
    <t>финансовые активы, в обязательном порядке классифицируемые как оцениваемые по справедливой стоимости через прибыль или убыток</t>
  </si>
  <si>
    <t>долговые инструменты</t>
  </si>
  <si>
    <t>долевые инструменты</t>
  </si>
  <si>
    <t>Финансовые активы, оцениваемые по амортизированной стоимости, в том числе:</t>
  </si>
  <si>
    <t>средства в кредитных организациях и банках-нерезидентах</t>
  </si>
  <si>
    <t>займы выданные и прочие размещенные средства</t>
  </si>
  <si>
    <t>дебиторская задолженность</t>
  </si>
  <si>
    <t>15</t>
  </si>
  <si>
    <t>Активы (активы выбывающих групп), классифицированные как предназначенные для продажи</t>
  </si>
  <si>
    <t>16</t>
  </si>
  <si>
    <t>Инвестиционное имущество</t>
  </si>
  <si>
    <t>Нематериальные активы</t>
  </si>
  <si>
    <t>Основные средства</t>
  </si>
  <si>
    <t>Требования по текущему налогу на прибыль</t>
  </si>
  <si>
    <t>17</t>
  </si>
  <si>
    <t>18</t>
  </si>
  <si>
    <t>19</t>
  </si>
  <si>
    <t>20</t>
  </si>
  <si>
    <t>Отложенные налоговые активы</t>
  </si>
  <si>
    <t>21</t>
  </si>
  <si>
    <t>22</t>
  </si>
  <si>
    <t>Прочие активы</t>
  </si>
  <si>
    <t>27</t>
  </si>
  <si>
    <t>28</t>
  </si>
  <si>
    <t>финансовые обязательства, в обязательном порядке классифицируемые как оцениваемые по справедливой стоимости через прибыль или убыток</t>
  </si>
  <si>
    <t>23</t>
  </si>
  <si>
    <t>24</t>
  </si>
  <si>
    <t>25</t>
  </si>
  <si>
    <t>финансовые обязательства, классифицируемые как оцениваемые по справедливой стоимости через прибыль или убыток по усмотрению некредитной финансовой организации</t>
  </si>
  <si>
    <t>26</t>
  </si>
  <si>
    <t>Финансовые обязательства, оцениваемые по амортизированной стоимости, в том числе:</t>
  </si>
  <si>
    <t>средства клиентов</t>
  </si>
  <si>
    <t>кредиты, займы и прочие привлеченные средства</t>
  </si>
  <si>
    <t>выпущенные долговые ценные бумаги</t>
  </si>
  <si>
    <t>кредиторская задолженность</t>
  </si>
  <si>
    <t>Резерв переоценки долевых инструментов, оцениваемых по справедливой стоимости через прочий совокупный доход</t>
  </si>
  <si>
    <t>43</t>
  </si>
  <si>
    <t>Резерв переоценки долговых инструментов, оцениваемых по справедливой стоимости через прочий совокупный доход</t>
  </si>
  <si>
    <t>44</t>
  </si>
  <si>
    <t>45</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</si>
  <si>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</si>
  <si>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46</t>
  </si>
  <si>
    <t>47</t>
  </si>
  <si>
    <t>48</t>
  </si>
  <si>
    <t>49</t>
  </si>
  <si>
    <t>Резерв хеджирования долевых инструментов, оцениваемых по справедливой стоимости через прочий совокупный доход</t>
  </si>
  <si>
    <t>50</t>
  </si>
  <si>
    <t>51</t>
  </si>
  <si>
    <t>52</t>
  </si>
  <si>
    <t>53</t>
  </si>
  <si>
    <t>Нераспределенная прибыль (непокрытый убыток)</t>
  </si>
  <si>
    <t>Финансовые обязательства, оцениваемые по справедливой стоимости через прибыль или убыток, в том числе:</t>
  </si>
  <si>
    <t>65401000000</t>
  </si>
  <si>
    <t>65701000</t>
  </si>
  <si>
    <t>1076672027299</t>
  </si>
  <si>
    <t>Общество с ограниченной ответственностью Управляющая компания "Регион Финанс"</t>
  </si>
  <si>
    <t>620026, г.Екатеринбург, ул.Белинского, д.56</t>
  </si>
  <si>
    <t>31 декабря</t>
  </si>
  <si>
    <t>Директор</t>
  </si>
  <si>
    <t>-</t>
  </si>
  <si>
    <t>ПРИМЕЧАНИЯ К БУХГАЛТЕРСКОЙ (ФИНАНСОВОЙ) ОТЧЁТНОСТИ</t>
  </si>
  <si>
    <t>ООО Управляющая компания «Регион Финанс»</t>
  </si>
  <si>
    <t>Таблица 5.1</t>
  </si>
  <si>
    <t>Полная балансовая стоимость</t>
  </si>
  <si>
    <t>Резерв под обесценение</t>
  </si>
  <si>
    <t>Балансовая стоимость</t>
  </si>
  <si>
    <t>Денежные средства в кассе</t>
  </si>
  <si>
    <t>Денежные средства в пути</t>
  </si>
  <si>
    <t>Денежные средства, переданные в доверительное управление</t>
  </si>
  <si>
    <t>Итого</t>
  </si>
  <si>
    <t>Таблица 5.2</t>
  </si>
  <si>
    <t>Кредит, полученный в порядке расчетов по расчетному счету (овердрафт)</t>
  </si>
  <si>
    <t>в том числе:</t>
  </si>
  <si>
    <t>Прочие изменения,</t>
  </si>
  <si>
    <t>Таблица 12.1</t>
  </si>
  <si>
    <t>Расчеты по начисленным доходам по акциям, долям, паям</t>
  </si>
  <si>
    <t>Дебиторская задолженность клиентов</t>
  </si>
  <si>
    <t>Таблица 12.2</t>
  </si>
  <si>
    <t>Поступление</t>
  </si>
  <si>
    <t>Прочее</t>
  </si>
  <si>
    <t>Таблица 19.1</t>
  </si>
  <si>
    <t>Земля, здания и сооружения</t>
  </si>
  <si>
    <t>Офисное и компьютерное оборудование</t>
  </si>
  <si>
    <t>Транспортные средства</t>
  </si>
  <si>
    <t>Выбытие</t>
  </si>
  <si>
    <t>Таблица 20.1</t>
  </si>
  <si>
    <t>Расчеты по налогам и сборам, кроме налога на прибыль</t>
  </si>
  <si>
    <t>Расчеты с персоналом</t>
  </si>
  <si>
    <t>Расчеты по социальному страхованию</t>
  </si>
  <si>
    <t>Налог на добавленную стоимость, уплаченный</t>
  </si>
  <si>
    <t>Расчеты с поставщиками и подрядчиками</t>
  </si>
  <si>
    <t>Запасы</t>
  </si>
  <si>
    <t>Расчеты с акционерами, участниками</t>
  </si>
  <si>
    <t>Расчеты с посредниками по обслуживанию выпусков ценных бумаг</t>
  </si>
  <si>
    <t>Таблица 20.2</t>
  </si>
  <si>
    <t>Отчисления в резерв (восстановление резерва) под обесценение</t>
  </si>
  <si>
    <t>Прочие движения</t>
  </si>
  <si>
    <t>Проверка</t>
  </si>
  <si>
    <t>Таблица 26.1</t>
  </si>
  <si>
    <t>Кредиторская задолженность по информационно-технологическим услугам</t>
  </si>
  <si>
    <t>Кредиторская задолженность по услугам по содержанию и аренде помещений</t>
  </si>
  <si>
    <t>Кредиторская задолженность перед депозитариями</t>
  </si>
  <si>
    <t>Кредиторская задолженность перед регистраторами</t>
  </si>
  <si>
    <t>Кредиторская задолженность по торговым операциям,</t>
  </si>
  <si>
    <t>кредиторская задолженность перед брокерами и дилерами</t>
  </si>
  <si>
    <t>кредиторская задолженность перед клиентами</t>
  </si>
  <si>
    <t>Расчеты с организаторами торговли,</t>
  </si>
  <si>
    <t>на фондовом рынке</t>
  </si>
  <si>
    <t>на валютном рынке</t>
  </si>
  <si>
    <t>на срочном рынке</t>
  </si>
  <si>
    <t>на товарном рынке</t>
  </si>
  <si>
    <t>прочие</t>
  </si>
  <si>
    <t>Расчеты с операторами товарных поставок</t>
  </si>
  <si>
    <t>Расчеты с репозитарием</t>
  </si>
  <si>
    <t>Расчеты с клиринговыми организациями</t>
  </si>
  <si>
    <t>Таблица 29.1</t>
  </si>
  <si>
    <t>Налог на добавленную стоимость, полученный</t>
  </si>
  <si>
    <t>Таблица 1.1</t>
  </si>
  <si>
    <t>Требования к раскрытию информации</t>
  </si>
  <si>
    <t>Описание</t>
  </si>
  <si>
    <t>Деятельность по управлению инвестиционными фондами, паевыми инвестиционными фондами и негосударственными пенсионными фондами</t>
  </si>
  <si>
    <t>Общество с ограниченной ответственностью</t>
  </si>
  <si>
    <t>Таблица 2.1</t>
  </si>
  <si>
    <t>Таблица 3.1</t>
  </si>
  <si>
    <t>Причины реклассификации сравнительных сумм</t>
  </si>
  <si>
    <t>Таблица 4.1</t>
  </si>
  <si>
    <t xml:space="preserve">В процессе применения учетной политики руководство формирует различные суждения, помимо тех, что связаны с расчетными оценками, которые могут в значительной мере влиять на суммы, признаваемые в финансовой отчетности. Указанные суждения раскрываются вместе со значимыми положениями учетной политики. </t>
  </si>
  <si>
    <t>Небольшое влияние на активы оказывают оценки и суждения , связанные с определением резервов под обесценение.</t>
  </si>
  <si>
    <t>Переоценка активов и обязательств, выраженных в иностранной валюте</t>
  </si>
  <si>
    <t xml:space="preserve">Активы и обязательства, выраженные в иностранной валюте по состоянию на отчетную дату, переводятся в рубли по курсу Банка России, действовавшему на отчетную дату. </t>
  </si>
  <si>
    <t>Раздел II. Изменения в учетной политике</t>
  </si>
  <si>
    <t>Критерии признания и база оценки средств, размещенных в кредитных организациях и банках-нерезидентах</t>
  </si>
  <si>
    <t>Средства, размещенные в кредитных организациях являются статьями, которые могут быть конвертированы в известную сумму денежных средств в течение трёх дней и которые подвержены незначительному изменению стоимости. Суммы, в отношении которых имеются какие-либо ограничения на использование, исключаются из состава денежных средств и их эквивалентов. Данные средства отражаются по амортизированной стоимости.</t>
  </si>
  <si>
    <t>Порядок признания и последующего учета финансовых активов, оцениваемых по справедливой стоимости через прибыль или убыток</t>
  </si>
  <si>
    <t>Порядок признания и последующего учета финансовых активов, оцениваемых по справедливой стоимости через прочий совокупный доход</t>
  </si>
  <si>
    <t>Порядок признания и последующего учета финансовых активов, оцениваемых по амортизированной стоимости</t>
  </si>
  <si>
    <t>В дальнейшем финансовые активы оцениваются по амортизированной стоимости с использованием создания резерва под обесценение.</t>
  </si>
  <si>
    <t>Порядок признания и последующего учета финансовых обязательств, оцениваемых по справедливой стоимости через прибыль или убыток</t>
  </si>
  <si>
    <t>Порядок признания и последующего учета финансовых обязательств, оцениваемых по амортизированной стоимости</t>
  </si>
  <si>
    <t>Порядок проведения взаимозачетов финансовых активов и финансовых обязательств</t>
  </si>
  <si>
    <t>Раздел IV. Порядок признания и последующего учета хеджирования</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</si>
  <si>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</si>
  <si>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</si>
  <si>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</si>
  <si>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Применяемая модель учета инвестиционного имущества</t>
  </si>
  <si>
    <t>Инвестиционное имущество оценивается по справедливой стоимости.</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</si>
  <si>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</si>
  <si>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Инвестиционная недвижимость - недвижимость (земля, или здание (либо часть здания), или то и другое), удерживаемая (собственником или же арендатором в качестве актива в форме права пользования) с целью получения арендных платежей, или с целью получения выгоды от прироста стоимости, или того и другого, но не для:</t>
  </si>
  <si>
    <t>a) использования в производстве или поставке товаров или услуг либо в административных целях; или</t>
  </si>
  <si>
    <t>(b) продажи в ходе обычной деятельности.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</si>
  <si>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</si>
  <si>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Основные средства всех классификационных групп учитываются по модели по первоначальной стоимости за вычетом накопленной амортизации и накопленных убытков от обесценения.</t>
  </si>
  <si>
    <t>Амортизация объектов основных средств начисляется по методу равномерного списания в течение срока их полезного использования (линейный способ начисления амортизации).</t>
  </si>
  <si>
    <t>Срок полезного использования объектов основных средств общество определяет самостоятельно (на дату ввода в эксплуатацию) на основании классификации основных средств, определяемой в соответствии с Постановлением Правительства РФ от 01.01.2002 № 1 «О классификации основных средств, включаемых в амортизационные группы». Для тех видов основных средств, которые не указаны в амортизационных группах, срок полезного использования устанавливается в соответствии с техническими условиями или рекомендациями организаций-изготовителей.» При невозможности определения срока полезного использования вышеуказанным способом он устанавливается приказом руководителя исходя из технических характеристик объекта и ожидаемого срока полезного использования.</t>
  </si>
  <si>
    <t>Порядок учета затрат на создание нематериальных активов собственными силами</t>
  </si>
  <si>
    <t>Раздел VIII. Порядок признания и последующего учета вознаграждений работникам и связанных с ними отчислений</t>
  </si>
  <si>
    <t>Под вознаграждениями работникам понимаются все виды возмещений работникам за выполнение ими своих трудовых функций, а также за расторжение трудового договора вне зависимости от формы выплаты (денежная, неденежная), в том числе оплата труда, включая компенсационные и стимулирующие выплаты, а также выплаты работникам и в пользу работников третьим лицам, включая членов семей работников, осуществляемые в связи с выполнением работниками трудовых функций, не включенные в оплату труда. Обязательства по выплате вознаграждений работникам возникают в соответствии с законодательством Российской Федерации, в том числе нормативными актами Банка России, а также локальными нормативными актами и иными внутренними документами кредитной организации, трудовыми и (или) коллективными договорами. Обязательства по выплате краткосрочных вознаграждений работникам, а также корректировки ранее признанных кредитной организацией указанных обязательств подлежат отражению на счетах бухгалтерского учета не позднее последнего рабочего дня каждого месяца (или даты фактического исполнения обязательств) и/или в качестве событий после отчетной даты.</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</si>
  <si>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</si>
  <si>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Порядок признания и последующего учета долгосрочных активов, предназначенных для продажи</t>
  </si>
  <si>
    <t>Порядок признания и последующего учета резервов - оценочных обязательств</t>
  </si>
  <si>
    <t>Оценочное обязательство признается в бухгалтерском учете в величине, отражающей наиболее достоверную денежную оценку расходов, необходимых для расчетов по этому обязательству. Величина оценочного обязательства определяется на основе имеющихся фактов хозяйственной жизни, опыта в отношении исполнения аналогичных обязательств, а также, при необходимости, мнений экспертов.</t>
  </si>
  <si>
    <t>Порядок признания, последующего учета, прекращения признания кредиторской задолженности</t>
  </si>
  <si>
    <t>Кредиторская задолженность учитывается по методу начисления и отражается по первоначальной стоимости. Компания осуществляет контроль кредиторской задолженности и анализирует обязательства по срокам погашения относительно отчетной даты в соответствии с условиями получения.</t>
  </si>
  <si>
    <t>Порядок признания и оценки резервного капитала</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</si>
  <si>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</si>
  <si>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отражения дивидендов</t>
  </si>
  <si>
    <t>Прочие размещенные средства и дебиторская задолженность признается в момент возникновения и учитывается по первоначальной стоимости. В дальнейшем дебиторская задолженность оценивается по амортизированной стоимости с использованием создания резерва под обесценение. Денежные потоки, относящиеся к краткосрочной дебиторской задолженности, не дисконтируются, если эффект от дисконтирования несущественен.</t>
  </si>
  <si>
    <t>Справедливая стоимость достоверна 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</si>
  <si>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Выверка изменений оценочного резерва под ожидаемые кредитные убытки по денежным средствам (сравнительные данные).</t>
  </si>
  <si>
    <t>Остатки по операциям со связанными сторонами</t>
  </si>
  <si>
    <t>Таблица 58.1</t>
  </si>
  <si>
    <t>Материнское предприятие</t>
  </si>
  <si>
    <t>Дочерние предприятия</t>
  </si>
  <si>
    <t>Совместно контролируемые предприятия</t>
  </si>
  <si>
    <t>Ассоциированные предприятия</t>
  </si>
  <si>
    <t>Ключевой управленческий персонал</t>
  </si>
  <si>
    <t>Компании под общим контролем</t>
  </si>
  <si>
    <t>Прочие связанные стороны</t>
  </si>
  <si>
    <t>Финансовые активы, оцениваемые по справедливой стоимости через прибыль или убыток,</t>
  </si>
  <si>
    <t>финансовые активы, классифицируемые как оцениваемые по справедливой стоимости через прибыль или убыток по усмотрению некредитной финансовой организации</t>
  </si>
  <si>
    <t>Финансовые активы, оцениваемые по справедливой стоимости через прочий совокупный доход,</t>
  </si>
  <si>
    <t>Финансовые активы, оцениваемые по амортизированной стоимости,</t>
  </si>
  <si>
    <t>Финансовые обязательства, оцениваемые по справедливой стоимости через прибыль или убыток,</t>
  </si>
  <si>
    <t>Финансовые обязательства, оцениваемые по амортизированной стоимости,</t>
  </si>
  <si>
    <t>Обязательства выбывающих групп, классифицированных как предназначенные для продажи</t>
  </si>
  <si>
    <t>Торговые и инвестиционные доходы,</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</si>
  <si>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</si>
  <si>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некредитной финансовой организации</t>
  </si>
  <si>
    <t>процентные доходы</t>
  </si>
  <si>
    <t>дивиденды и доходы от участия</t>
  </si>
  <si>
    <t>доходы за вычетом расходов (расходы за вычетом доходов) от операций с долговыми инструментами, оцениваемыми по справедливой стоимости через прочий совокупный доход</t>
  </si>
  <si>
    <t>доходы за вычетом расходов (расходы за вычетом доходов) от операций с долевыми инструментами, оцениваемыми по справедливой стоимости через прочий совокупный доход</t>
  </si>
  <si>
    <t>доходы за вычетом расходов (расходы за вычетом доходов), возникающие в результате прекращения признания финансовых активов, оцениваемых по амортизированной стоимости</t>
  </si>
  <si>
    <t>доходы за вычетом расходов (расходы за вычетом доходов), связанные с реклассификацией финансовых активов, оцениваемых по амортизированной стоимости, в категорию финансовых активов, оцениваемых по справедливой стоимости через прибыль или убыток</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</si>
  <si>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</si>
  <si>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доходы за вычетом расходов (расходы за вычетом доходов) по восстановлению (созданию) оценочных резервов под ожидаемые кредитные убытки по долговым инструментам, оцениваемым по справедливой стоимости через прочий совокупный доход</t>
  </si>
  <si>
    <t>доходы за вычетом расходов (расходы за вычетом доходов) от операций с инвестиционным имуществом</t>
  </si>
  <si>
    <t>доходы за вычетом расходов (расходы за вычетом доходов) от операций с иностранной валютой</t>
  </si>
  <si>
    <t>прочие инвестиционные доходы за вычетом расходов (расходы за вычетом доходов)</t>
  </si>
  <si>
    <t>Выручка от оказания услуг и комиссионные доходы</t>
  </si>
  <si>
    <t>Расходы на персонал</t>
  </si>
  <si>
    <t>Прямые операционные расходы</t>
  </si>
  <si>
    <t>Процентные расходы</t>
  </si>
  <si>
    <t>Общие и административные расходы</t>
  </si>
  <si>
    <t>Доходы за вычетом расходов (расходы за вычетом доходов) от переоценки и выбытия активов (выбывающих групп), классифицированных как предназначенные для продажи</t>
  </si>
  <si>
    <t>Прочие доходы</t>
  </si>
  <si>
    <t>Прочие расходы</t>
  </si>
  <si>
    <t>Доходы и расходы по операциям со связанными сторонами</t>
  </si>
  <si>
    <t>Таблица 58.2</t>
  </si>
  <si>
    <t>Краткосрочные вознаграждения</t>
  </si>
  <si>
    <t>Обязательства по пенсионному обеспечению</t>
  </si>
  <si>
    <t>Долгосрочные вознаграждения</t>
  </si>
  <si>
    <t>Выходные пособия</t>
  </si>
  <si>
    <t>Выплаты на основе долевых инструментов</t>
  </si>
  <si>
    <t xml:space="preserve"> 4. В случае если статья "Дебиторская задолженность" бухгалтерского баланса существенна и составляет более пяти процентов от величины активов некредитной финансовой организации, необходимо раскрыть информацию о концентрации кредитного риска в отношении данной статьи и включить в примечание информацию о крупнейших дебиторах, сумме задолженности, приходящейся на их долю, с разбивкой на каждого конкретного дебитора. Крупнейшими дебиторами являются дебиторы, сумма задолженности которых превышает пять процентов от общей суммы статьи "Дебиторская задолженность" бухгалтерского баланса.</t>
  </si>
  <si>
    <t>первоначальная (переоцененная) стоимость</t>
  </si>
  <si>
    <t>Основные средства в собственности</t>
  </si>
  <si>
    <t>Активы в форме права пользования, относящиеся к основным средствам</t>
  </si>
  <si>
    <t>накопленная амортизация</t>
  </si>
  <si>
    <t>накопленное обесценение</t>
  </si>
  <si>
    <t>Переклассификация в активы (активы выбывающих групп), классифицированные как предназначенные для продажи</t>
  </si>
  <si>
    <t>Переклассификация в инвестиционное имущество и обратно</t>
  </si>
  <si>
    <t>Амортизация</t>
  </si>
  <si>
    <t>Обесценение, в том числе:</t>
  </si>
  <si>
    <t>отраженное в составе прибыли или убытка</t>
  </si>
  <si>
    <t>отраженное в прочем совокупном доходе</t>
  </si>
  <si>
    <t>Восстановление обесценения, в том числе:</t>
  </si>
  <si>
    <t>Увеличение (уменьшение) стоимости в результате переоценки, в том числе:</t>
  </si>
  <si>
    <t xml:space="preserve">Резерв под обесценение
</t>
  </si>
  <si>
    <t xml:space="preserve">Балансовая стоимость
</t>
  </si>
  <si>
    <t>Накопленная величина изменения справедливой стоимости объекта хеджирования (твердое договорное обязательство)</t>
  </si>
  <si>
    <t>Списание за счет резерва</t>
  </si>
  <si>
    <t>Расчёты с персоналом</t>
  </si>
  <si>
    <t>Копытов Дмитрий Валерьевич</t>
  </si>
  <si>
    <t>Таблица 10.1</t>
  </si>
  <si>
    <t>Долговые ценные бумаги кредитных организаций и банков-нерезидентов, оцениваемые по амортизированной стоимости</t>
  </si>
  <si>
    <t>субординированные депозиты</t>
  </si>
  <si>
    <t>Средства на клиринговых банковских счетах для исполнения обязательств и индивидуального клирингового обеспечения</t>
  </si>
  <si>
    <t>Средства на клиринговых банковских счетах коллективного клирингового обеспечения (гарантийный фонд)</t>
  </si>
  <si>
    <t>Средства коллективного клирингового обеспечения (гарантийный фонд), размещенные во вклады в кредитных организациях</t>
  </si>
  <si>
    <t>Средства индивидуального клирингового обеспечения, размещенные во вклады в кредитных организациях</t>
  </si>
  <si>
    <t>Средства в клиринговых организациях, предназначенные для исполнения обязательств, допущенных к клирингу, и индивидуального клирингового обеспечения</t>
  </si>
  <si>
    <t>Средства в клиринговых организациях, предназначенные для коллективного клирингового обеспечения (гарантийный фонд)</t>
  </si>
  <si>
    <t>Сделки обратного репо с кредитными организациями и банками-нерезидентами</t>
  </si>
  <si>
    <t>Расчеты доверителей (комитентов) по брокерским операциям с ценными бумагами и другими финансовыми активами</t>
  </si>
  <si>
    <t>Депозиты в кредитных организациях и банках-нерезидентах, оцениваемые по амортизированной стоимости,
в том числе:</t>
  </si>
  <si>
    <t>Таблица 10.2</t>
  </si>
  <si>
    <t>Долговые ценные бумаги кредитных организаций и банков-нерезидентов</t>
  </si>
  <si>
    <t>Таблица 10.3</t>
  </si>
  <si>
    <t>Диапазон контрактных процентных ставок</t>
  </si>
  <si>
    <t>Временной интервал сроков погашения</t>
  </si>
  <si>
    <t>Доходы и расходы по операциям со связанными сторонами (сравнительные данные)</t>
  </si>
  <si>
    <t xml:space="preserve">Итого
</t>
  </si>
  <si>
    <t>средства на клиринговых банковских счетах для исполнения обязательств и индивидуального клирингового обеспечения</t>
  </si>
  <si>
    <t>средства на клиринговых банковских счетах коллективного клирингового обеспечения (гарантийный фонд)</t>
  </si>
  <si>
    <t>средства коллективного клирингового обеспечения (гарантийный фонд), размещенные во вклады в кредитных организациях</t>
  </si>
  <si>
    <t>средства индивидуального клирингового обеспечения, размещенные во вклады в кредитных организациях</t>
  </si>
  <si>
    <t>средства в клиринговых организациях, предназначенные для исполнения обязательств, допущенных к клирингу, и индивидуального клирингового обеспечения</t>
  </si>
  <si>
    <t>средства в клиринговых организациях, предназначенные для коллективного клирингового обеспечения (гарантийный фонд)</t>
  </si>
  <si>
    <t>сделки обратного репо с кредитными организациями и банками-нерезидентами</t>
  </si>
  <si>
    <t>требования по возврату выданного обеспечения</t>
  </si>
  <si>
    <t>Таблица 52.6</t>
  </si>
  <si>
    <t>дебиторская задолженность клиентов</t>
  </si>
  <si>
    <t>дебиторская задолженность по финансовой аренде</t>
  </si>
  <si>
    <t>прочая дебиторская задолженность</t>
  </si>
  <si>
    <t>Таблица 52.8</t>
  </si>
  <si>
    <t>Рейтинг A</t>
  </si>
  <si>
    <t>Рейтинг D</t>
  </si>
  <si>
    <t>Денежные средства, в том числе:</t>
  </si>
  <si>
    <t>денежные средства на расчетных счетах</t>
  </si>
  <si>
    <t>денежные средства, переданные в доверительное управление</t>
  </si>
  <si>
    <t>прочие денежные средства</t>
  </si>
  <si>
    <t>Правительства Российской Федерации</t>
  </si>
  <si>
    <t>субъектов Российской Федерации и органов местного самоуправления</t>
  </si>
  <si>
    <t>иностранных государств</t>
  </si>
  <si>
    <t>кредитных организаций и банков-нерезидентов</t>
  </si>
  <si>
    <t>некредитных финансовых организаций</t>
  </si>
  <si>
    <t>нефинансовых организаций</t>
  </si>
  <si>
    <t>маржинальные займы, предоставленные физическим лицам</t>
  </si>
  <si>
    <t>маржинальные займы, предоставленные юридическим лицам и индивидуальным предпринимателям</t>
  </si>
  <si>
    <t>прочие выданные займы</t>
  </si>
  <si>
    <t>Средства в кредитных организациях и банках-нерезидентах, оцениваемые по амортизированной стоимости, в том числе:</t>
  </si>
  <si>
    <t>Займы выданные и прочие размещенные средства, оцениваемые по амортизированной стоимости, в том числе:</t>
  </si>
  <si>
    <t>Дебиторская задолженность, оцениваемая по амортизированной стоимости, в том числе:</t>
  </si>
  <si>
    <t>Россия</t>
  </si>
  <si>
    <t xml:space="preserve">Страны Организации экономического сотрудничества и развития
</t>
  </si>
  <si>
    <t xml:space="preserve">Другие страны
</t>
  </si>
  <si>
    <t xml:space="preserve"> Финансовые активы, оцениваемые по справедливой стоимости через прибыль или убыток, в том числе:</t>
  </si>
  <si>
    <t xml:space="preserve"> финансовые активы, классифицируемые как оцениваемые по справедливой стоимости через прибыль или убыток по усмотрению некредитной финансовой организации</t>
  </si>
  <si>
    <t xml:space="preserve"> Инвестиции в ассоциированные предприятия</t>
  </si>
  <si>
    <t xml:space="preserve"> 
Инвестиции в дочерние предприятия</t>
  </si>
  <si>
    <t xml:space="preserve"> Активы (активы выбывающих групп), классифицированные как предназначенные для продажи</t>
  </si>
  <si>
    <t>Чистая балансовая позиция</t>
  </si>
  <si>
    <t>До 3 месяцев</t>
  </si>
  <si>
    <t>От 3 месяцев до 1 года</t>
  </si>
  <si>
    <t>Более 15 лет</t>
  </si>
  <si>
    <t>Без срока погашения</t>
  </si>
  <si>
    <t>Просроченные</t>
  </si>
  <si>
    <t>Финансовые обязательства, в обязательном порядке классифицируемые как оцениваемые по справедливой стоимости через прибыль или убыток, в том числе:</t>
  </si>
  <si>
    <t>производные финансовые инструменты, по которым ожидается уменьшение экономических выгод</t>
  </si>
  <si>
    <t>обязательства по обратной поставке ценных бумаг по договору репо</t>
  </si>
  <si>
    <t>обязательства по возврату заимствованных ценных бумаг</t>
  </si>
  <si>
    <t>встроенные производные финансовые инструменты, от которых ожидается уменьшение экономических выгод</t>
  </si>
  <si>
    <t>Финансовые обязательства, классифицируемые как оцениваемые по справедливой стоимости через прибыль или убыток по усмотрению некредитной финансовой организации, в том числе:</t>
  </si>
  <si>
    <t xml:space="preserve"> кредит, полученный в порядке расчетов по расчетному счету (овердрафт)</t>
  </si>
  <si>
    <t>средства, привлеченные от государственных организаций</t>
  </si>
  <si>
    <t>средства, привлеченные от кредитных организаций</t>
  </si>
  <si>
    <t xml:space="preserve"> средства, привлеченные от других юридических лиц</t>
  </si>
  <si>
    <t>средства, привлеченные от физических лиц</t>
  </si>
  <si>
    <t>выпущенные облигации</t>
  </si>
  <si>
    <t>выпущенные векселя</t>
  </si>
  <si>
    <t>средства клиентов по брокерским операциям с ценными бумагами и другими финансовыми активами</t>
  </si>
  <si>
    <t>средства клиентов, предназначенные для выплаты доходов по ценным бумагам</t>
  </si>
  <si>
    <t>обязательства по аренде</t>
  </si>
  <si>
    <t>прочие средства, привлеченные от государственных организаций</t>
  </si>
  <si>
    <t>прочие средства, привлеченные от других юридических лиц</t>
  </si>
  <si>
    <t>прочие средства, привлеченные от физических лиц</t>
  </si>
  <si>
    <t>кредиторская задолженность по информационно-технологическим услугам</t>
  </si>
  <si>
    <t>кредиторская задолженность по услугам по содержанию и аренде помещений</t>
  </si>
  <si>
    <t>кредиторская задолженность перед регистраторами</t>
  </si>
  <si>
    <t>кредиторская задолженность по торговым операциям</t>
  </si>
  <si>
    <t>расчеты с посредниками по обслуживанию выпусков ценных бумаг</t>
  </si>
  <si>
    <t>расчеты по конверсионным операциям, производным финансовым инструментам и ценным бумагам</t>
  </si>
  <si>
    <t>расчеты с организаторами торговли</t>
  </si>
  <si>
    <t>расчеты с операторами товарных поставок</t>
  </si>
  <si>
    <t>расчеты с репозитарием</t>
  </si>
  <si>
    <t>расчеты с клиринговыми организациями</t>
  </si>
  <si>
    <t>кредиторская задолженность перед депозитариями</t>
  </si>
  <si>
    <t>депозиты в кредитных организациях и банках-нерезидентах</t>
  </si>
  <si>
    <t>Долговые инструменты, оцениваемые по справедливой стоимости через прочий совокупный доход, в том числе:</t>
  </si>
  <si>
    <t>кредит, полученный в порядке расчетов по расчетному счету (овердрафт)</t>
  </si>
  <si>
    <t>средства, привлеченные от других юридических лиц</t>
  </si>
  <si>
    <t>средства участников клиринга</t>
  </si>
  <si>
    <t>прочие средства, привлеченные от кредитных организаций</t>
  </si>
  <si>
    <t>кредиторская задолженность за услуги по содержанию и аренде помещений</t>
  </si>
  <si>
    <t>Итого разрыв ликвидности</t>
  </si>
  <si>
    <t>Рубли</t>
  </si>
  <si>
    <t xml:space="preserve">Доллары США
</t>
  </si>
  <si>
    <t xml:space="preserve">Евро
</t>
  </si>
  <si>
    <t>Прочие валюты</t>
  </si>
  <si>
    <t>Рейтинг B</t>
  </si>
  <si>
    <t>Рейтинг C</t>
  </si>
  <si>
    <t>Без рейтинга</t>
  </si>
  <si>
    <t>№ строки</t>
  </si>
  <si>
    <t>Наименование</t>
  </si>
  <si>
    <t>Рыночные котировки (уровень 1)</t>
  </si>
  <si>
    <t>Модель оценки, использующая данные наблюдаемых рынков (уровень 2)</t>
  </si>
  <si>
    <t>Модель оценки, использующая значительный объем ненаблюдаемых данных (уровень 3)</t>
  </si>
  <si>
    <t>Итого справедливая стоимость</t>
  </si>
  <si>
    <t>Финансовые активы, не оцениваемые по справедливой стоимости,в том числе:</t>
  </si>
  <si>
    <t>денежные средства, в том числе:</t>
  </si>
  <si>
    <t>денежные средства в кассе</t>
  </si>
  <si>
    <t>денежные средства в пути</t>
  </si>
  <si>
    <t>финансовые активы, оцениваемые по амортизированной стоимости, в том числе:</t>
  </si>
  <si>
    <t>средства в кредитных организациях и банках-нерезидентах, в том числе:</t>
  </si>
  <si>
    <t>прочее</t>
  </si>
  <si>
    <t>займы выданные и прочие размещенные средства, в том числе:</t>
  </si>
  <si>
    <t>дебиторская задолженность, в том числе:</t>
  </si>
  <si>
    <t>расчеты по начисленным доходам по акциям, долям, паям</t>
  </si>
  <si>
    <t>инвестиции в ассоциированные организации</t>
  </si>
  <si>
    <t>инвестиции в дочерние организации</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</si>
  <si>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</si>
  <si>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</si>
  <si>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средства клиентов, в том числе:</t>
  </si>
  <si>
    <t>кредиты, займы и прочие привлеченные средства, в том числе:</t>
  </si>
  <si>
    <t>выпущенные долговые ценные бумаги, в том числе:</t>
  </si>
  <si>
    <t>облигации</t>
  </si>
  <si>
    <t>векселя</t>
  </si>
  <si>
    <t>кредиторская задолженность, в том числе:</t>
  </si>
  <si>
    <t>Код формы по ОКУД: 0420003</t>
  </si>
  <si>
    <t>Раздел I. Прибыли и убытки</t>
  </si>
  <si>
    <t>Прибыль (убыток) до налогообложения</t>
  </si>
  <si>
    <t>Доход (расход) по налогу на прибыль, в том числе:</t>
  </si>
  <si>
    <t>доход (расход) по текущему налогу на прибыль</t>
  </si>
  <si>
    <t>доход (расход) по отложенному налогу на прибыль</t>
  </si>
  <si>
    <t>Прибыль (убыток) после налогообложения</t>
  </si>
  <si>
    <t>Раздел II. Прочий совокупный доход</t>
  </si>
  <si>
    <t>чистое изменение резерва переоценки основных средств и нематериальных активов, в том числе:</t>
  </si>
  <si>
    <t>изменение резерва переоценки в результате выбытия основных средств и нематериальных активов</t>
  </si>
  <si>
    <t>изменение резерва переоценки в результате переоценки основных средств и нематериальных активов</t>
  </si>
  <si>
    <t>налог на прибыль, связанный с изменением резерва переоценки основных средств и нематериальных активов</t>
  </si>
  <si>
    <t>чистое изменение справедливой стоимости долевых инструментов, оцениваемых по справедливой стоимости через прочий совокупный доход, в том числе:</t>
  </si>
  <si>
    <t>изменение справедливой стоимости долевых инструментов, оцениваемых по справедливой стоимости через прочий совокупный доход</t>
  </si>
  <si>
    <t>влияние налога на прибыль, связанного с изменением справедливой стоимости долевых инструментов, оцениваемых по справедливой стоимости через прочий совокупный доход</t>
  </si>
  <si>
    <t>чистое изменение переоценки обязательств (активов) по вознаграждениям работникам по окончании трудовой деятельности, не ограниченным фиксируемыми платежами, в том числе:</t>
  </si>
  <si>
    <t>изменение переоценки обязательств (активов) по вознаграждениям работникам по окончании трудовой деятельности, не ограниченным фиксируемыми платежами</t>
  </si>
  <si>
    <t>влияние налога на прибыль, связанного с изменением переоценки обязательств (активов) по вознаграждениям работникам по окончании трудовой деятельности, не ограниченным фиксируемыми платежами</t>
  </si>
  <si>
    <t>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t>
  </si>
  <si>
    <t>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t>
  </si>
  <si>
    <t>влияние налога на прибыль, связанного с изменением справедливой стоимости финансовых обязательств, учитываемых по справедливой стоимости через прибыль или убыток, связанным с изменением кредитного риска</t>
  </si>
  <si>
    <t>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t>
  </si>
  <si>
    <t>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</si>
  <si>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влияние налога на прибыль, обусловленного изменением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</si>
  <si>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прочий совокупный доход (расход) от прочих операций</t>
  </si>
  <si>
    <t>налог на прибыль, относящийся к прочему совокупному доходу (расходу) от прочих операций</t>
  </si>
  <si>
    <t>Прочий совокупный доход (расход), подлежащий переклассификации в состав прибыли или убытка в последующих периодах, в том числе:</t>
  </si>
  <si>
    <t>чистое изменение резерва под обесценение долговых инструментов, оцениваемых по справедливой стоимости через прочий совокупный доход, в том числе:</t>
  </si>
  <si>
    <t>восстановление (создание) резерва под обесценение долговых инструментов, оцениваемых по справедливой стоимости через прочий совокупный доход</t>
  </si>
  <si>
    <t>влияние налога на прибыль, связанного с восстановлением (созданием) резерва под обесценение долговых инструментов, оцениваемых по справедливой стоимости через прочий совокупный доход</t>
  </si>
  <si>
    <t>переклассификация резерва под обесценение долговых инструментов, оцениваемых по справедливой стоимости через прочий совокупный доход</t>
  </si>
  <si>
    <t>54</t>
  </si>
  <si>
    <t>налог на прибыль, связанный с переклассификацией резерва под обесценение долговых инструментов, оцениваемых по справедливой стоимости через прочий совокупный доход</t>
  </si>
  <si>
    <t>55</t>
  </si>
  <si>
    <t>чистое изменение справедливой стоимости долговых инструментов, оцениваемых по справедливой стоимости через прочий совокупный доход, в том числе:</t>
  </si>
  <si>
    <t>56</t>
  </si>
  <si>
    <t>изменение справедливой стоимости долговых инструментов, оцениваемых по справедливой стоимости через прочий совокупный доход</t>
  </si>
  <si>
    <t>57</t>
  </si>
  <si>
    <t>влияние налога на прибыль, связанного с изменением справедливой стоимости долговых инструментов, оцениваемых по справедливой стоимости через прочий совокупный доход</t>
  </si>
  <si>
    <t>58</t>
  </si>
  <si>
    <t>переклассификация в состав прибыли или убытка</t>
  </si>
  <si>
    <t>59</t>
  </si>
  <si>
    <t>налог на прибыль, связанный с переклассификацией доходов (расходов) от переоценки долговых инструментов, оцениваемых по справедливой стоимости через прочий совокупный доход, в состав прибыли или убытка</t>
  </si>
  <si>
    <t>60</t>
  </si>
  <si>
    <t>чистые доходы (расходы) от хеджирования денежных потоков, в том числе:</t>
  </si>
  <si>
    <t>61</t>
  </si>
  <si>
    <t>доходы (расходы) от хеджирования денежных потоков</t>
  </si>
  <si>
    <t>62</t>
  </si>
  <si>
    <t>налог на прибыль, связанный с доходами (расходами) от хеджирования денежных потоков</t>
  </si>
  <si>
    <t>63</t>
  </si>
  <si>
    <t>64</t>
  </si>
  <si>
    <t>налог на прибыль, связанный с переклассификацией доходов (расходов) от хеджирования денежных потоков в состав прибыли или убытка</t>
  </si>
  <si>
    <t>65</t>
  </si>
  <si>
    <t>66</t>
  </si>
  <si>
    <t>67</t>
  </si>
  <si>
    <t>Итого прочий совокупный доход (расход) за отчетный период</t>
  </si>
  <si>
    <t>68</t>
  </si>
  <si>
    <t>Итого совокупный доход (расход) за отчетный период</t>
  </si>
  <si>
    <t>Таблица 34.1</t>
  </si>
  <si>
    <t>По необесцененным финансовым активам,</t>
  </si>
  <si>
    <t>по финансовым активам, в обязательном порядке классифицируемым как оцениваемые по справедливой стоимости через прибыль или убыток</t>
  </si>
  <si>
    <t>по финансовым активам, оцениваемым по амортизированной стоимости: средствам в кредитных организациях и банках-нерезидентах</t>
  </si>
  <si>
    <t>По кредитно-обесцененным финансовым активам,</t>
  </si>
  <si>
    <t>Таблица 41.1</t>
  </si>
  <si>
    <t>Раздел I. Выручка и комиссионные доходы от деятельности по организации торгов</t>
  </si>
  <si>
    <t>Сервисные сборы</t>
  </si>
  <si>
    <t>Выручка от оказания услуг по листингу</t>
  </si>
  <si>
    <t>Комиссионные доходы по организации торгов на фондовом рынке</t>
  </si>
  <si>
    <t>Комиссионные доходы по организации торгов на валютном рынке</t>
  </si>
  <si>
    <t>Комиссионные доходы по организации торгов на срочном рынке</t>
  </si>
  <si>
    <t>Комиссионные доходы по организации торгов на товарном рынке</t>
  </si>
  <si>
    <t>Раздел II. Выручка от оказания услуг по ведению реестра владельцев ценных бумаг</t>
  </si>
  <si>
    <t>Выручка от оказания от услуг по ведению реестра владельцев ценных бумаг</t>
  </si>
  <si>
    <t>Выручка от оказания услуг зарегистрированным лицам</t>
  </si>
  <si>
    <t>Выручка по приему-передаче системы ведения реестра</t>
  </si>
  <si>
    <t>Выручка от оказания услуг по участию в общих собраниях акционеров</t>
  </si>
  <si>
    <t>Выручка от оказания услуг, связанных с корпоративными действиями эмитента</t>
  </si>
  <si>
    <t>Выручка от оказания услуг по подготовке выпусков ценных бумаг</t>
  </si>
  <si>
    <t>Выручка по оказанию услуг по выплате доходов по ценным бумагам</t>
  </si>
  <si>
    <t>Раздел III. Выручка от клиринговой деятельности, деятельности по оказанию услуг центрального контрагента, репозитарной деятельности</t>
  </si>
  <si>
    <t>Выручка от оказания услуг клирингового обслуживания на фондовом рынке</t>
  </si>
  <si>
    <t>Выручка от оказания услуг клирингового обслуживания на валютном рынке</t>
  </si>
  <si>
    <t>Выручка от оказания услуг клирингового обслуживания на срочном рынке</t>
  </si>
  <si>
    <t>Выручка от оказания услуг клирингового обслуживания на товарном рынке</t>
  </si>
  <si>
    <t>Выручка от оказания услуг клирингового обслуживания: сервисные сборы</t>
  </si>
  <si>
    <t>Выручка от оказания репозитарных услуг</t>
  </si>
  <si>
    <t>Раздел IV. Выручка от оказания услуг по деятельности депозитария</t>
  </si>
  <si>
    <t>Выручка от оказания услуг по ведению счетов депо, хранению и учету ценных бумаг</t>
  </si>
  <si>
    <t>Выручка от оказания услуг за проведение операций по счетам депо</t>
  </si>
  <si>
    <t>Выручка от оказания услуг расчетного депозитария</t>
  </si>
  <si>
    <t>Выручка от оказания услуг по ответственному хранению ценных бумаг</t>
  </si>
  <si>
    <t>Выручка от оказания услуг по учету финансовых инструментов, не квалифицированных в качестве ценных бумаг</t>
  </si>
  <si>
    <t>Выручка от оказания сопутствующих услуг по депозитарной деятельности</t>
  </si>
  <si>
    <t>Раздел V. Комиссионные доходы от брокерской деятельности</t>
  </si>
  <si>
    <t>Комиссионные доходы от клиентских операций на фондовом рынке</t>
  </si>
  <si>
    <t>Комиссионные доходы от клиентских операций на срочном рынке</t>
  </si>
  <si>
    <t>Комиссионные доходы от клиентских операций на валютном рынке</t>
  </si>
  <si>
    <t>Комиссионные доходы от клиентских операций на товарном рынке</t>
  </si>
  <si>
    <t>Комиссионные доходы от прочих клиентских операций</t>
  </si>
  <si>
    <t>Комиссионные доходы за перечисление денежных средств</t>
  </si>
  <si>
    <t>Выручка от оказания услуг по размещению ценных бумаг</t>
  </si>
  <si>
    <t>Раздел VI. Выручка по другим видам деятельности</t>
  </si>
  <si>
    <t>Выручка от оказания услуг специализированного депозитария по учету, контролю и хранению имущества (за исключением услуг по хранению ценных бумаг)</t>
  </si>
  <si>
    <t>Выручка от оказания услуг по доверительному управлению</t>
  </si>
  <si>
    <t>Выручка от оказания услуг бюро кредитных историй</t>
  </si>
  <si>
    <t>Выручка от оказания услуг кредитного рейтингового агентства</t>
  </si>
  <si>
    <t>Выручка от оказания услуг страхового брокера</t>
  </si>
  <si>
    <t>Раздел VII. Прочие доходы по основному виду деятельности</t>
  </si>
  <si>
    <t>Агентское вознаграждение</t>
  </si>
  <si>
    <t>Выручка от оказания услуг маркет-мейкера</t>
  </si>
  <si>
    <t>Выручка от оказания услуг по обеспечению электронного документооборота</t>
  </si>
  <si>
    <t>Выручка от оказания услуг по предоставлению доступа к программному обеспечению</t>
  </si>
  <si>
    <t>Выручка от оказания информационных и консультационных услуг</t>
  </si>
  <si>
    <t>Всего</t>
  </si>
  <si>
    <t>Таблица 42.1</t>
  </si>
  <si>
    <t>Расходы по прочим долгосрочным вознаграждениям</t>
  </si>
  <si>
    <t>Таблица 43.1</t>
  </si>
  <si>
    <t>Расходы на услуги маркет-мейкеров</t>
  </si>
  <si>
    <t>Расходы на выплату премий</t>
  </si>
  <si>
    <t>Почтовые расходы</t>
  </si>
  <si>
    <t>Расходы на услуги депозитариев и регистраторов</t>
  </si>
  <si>
    <t>Расходы по комиссии за клиринг</t>
  </si>
  <si>
    <t>Биржевые сборы</t>
  </si>
  <si>
    <t>Расходы доверительного управляющего за счет собственных средств в отношении инвестиционных фондов</t>
  </si>
  <si>
    <t>Расходы специализированного депозитария за счет собственных средств в отношении инвестиционных фондов</t>
  </si>
  <si>
    <t>Расходы на услуги трансфер-агентов</t>
  </si>
  <si>
    <t>Расходы на технические услуги</t>
  </si>
  <si>
    <t>Таблица 46.1</t>
  </si>
  <si>
    <t>Расходы на информационно-телекоммуникационные услуги</t>
  </si>
  <si>
    <t>Амортизация основных средств</t>
  </si>
  <si>
    <t>Амортизация программного обеспечения и прочих нематериальных активов</t>
  </si>
  <si>
    <t>Расходы по страхованию</t>
  </si>
  <si>
    <t>Расходы на рекламу и маркетинг</t>
  </si>
  <si>
    <t>Расходы на создание резервов - оценочных начислений</t>
  </si>
  <si>
    <t>Представительские расходы</t>
  </si>
  <si>
    <t>Транспортные расходы</t>
  </si>
  <si>
    <t>Командировочные расходы</t>
  </si>
  <si>
    <t>Штрафы, пени</t>
  </si>
  <si>
    <t>Расходы по уплате налогов, за исключением налога на прибыль</t>
  </si>
  <si>
    <t>Таблица 47.1</t>
  </si>
  <si>
    <t>Доходы от восстановления (уменьшения) сумм резервов под обесценение по прочим активам</t>
  </si>
  <si>
    <t>Неустойки (штрафы, пени), поступления в возмещение убытков</t>
  </si>
  <si>
    <t>Таблица 47.2</t>
  </si>
  <si>
    <t>Расходы по созданию резервов под обесценение по прочим активам</t>
  </si>
  <si>
    <t>Расходы на благотворительность, осуществление спортивных мероприятий, отдыха, мероприятий культурно-просветительского характера</t>
  </si>
  <si>
    <t>Таблица 48.1</t>
  </si>
  <si>
    <t>Текущие расходы (доходы) по налогу на прибыль</t>
  </si>
  <si>
    <t>Изменение отложенного налогового обязательства (актива)</t>
  </si>
  <si>
    <t>Таблица 48.2</t>
  </si>
  <si>
    <t>доходы, не принимаемые к налогообложению</t>
  </si>
  <si>
    <t>расходы, не принимаемые к налогообложению</t>
  </si>
  <si>
    <t>Отражено в составе прибыли или убытка</t>
  </si>
  <si>
    <t>Отражено в составе прочего совокупного дохода</t>
  </si>
  <si>
    <t>Общая сумма отложенного налогового актива</t>
  </si>
  <si>
    <t>Отложенный налоговый актив по налоговому убытку, перенесенному на будущие периоды</t>
  </si>
  <si>
    <t>Отложенный налоговый актив до зачета с отложенными налоговыми обязательствами</t>
  </si>
  <si>
    <t>Общая сумма отложенного налогового обязательства</t>
  </si>
  <si>
    <t>Чистый отложенный налоговый актив (обязательство)</t>
  </si>
  <si>
    <t>Признанный отложенный налоговый актив (обязательство)</t>
  </si>
  <si>
    <t>Код формы по ОКУД: 0420004</t>
  </si>
  <si>
    <t>Резерв хеджирования денежных потоков</t>
  </si>
  <si>
    <t>Остаток на</t>
  </si>
  <si>
    <t>01</t>
  </si>
  <si>
    <t xml:space="preserve"> г.,</t>
  </si>
  <si>
    <t>пересмотренный</t>
  </si>
  <si>
    <t>Прочие взносы акционеров (участников)</t>
  </si>
  <si>
    <t>капитал, относящийся к активам (выбывающим группам), классифицированным как предназначенные для продажи</t>
  </si>
  <si>
    <t>Код формы по ОКУД: 0420005</t>
  </si>
  <si>
    <t xml:space="preserve">За </t>
  </si>
  <si>
    <t>Раздел I. Денежные потоки от операционной деятельности</t>
  </si>
  <si>
    <t>Поступления от продажи и погашения финансовых активов или от размещения финансовых обязательств, в обязательном порядке классифицируемых как оцениваемые по справедливой стоимости через прибыль или убыток</t>
  </si>
  <si>
    <t>Платежи в связи с приобретением финансовых активов или погашением финансовых обязательств, в обязательном порядке классифицируемых как оцениваемые по справедливой стоимости через прибыль или убыток</t>
  </si>
  <si>
    <t>Денежные поступления от предоставления услуг и полученные комиссии</t>
  </si>
  <si>
    <t>Проценты полученные</t>
  </si>
  <si>
    <t>Проценты уплаченные</t>
  </si>
  <si>
    <t>Средства, полученные для перечисления клиентам доходов по ценным бумагам, за минусом средств, перечисленных клиентам</t>
  </si>
  <si>
    <t>Оплата прочих административных и операционных расходов</t>
  </si>
  <si>
    <t>Уплаченный налог на прибыль</t>
  </si>
  <si>
    <t>Прочие денежные потоки от операционной деятельности</t>
  </si>
  <si>
    <t>Сальдо денежных потоков от операционной деятельности</t>
  </si>
  <si>
    <t>Раздел II. Денежные потоки от инвестиционной деятельности</t>
  </si>
  <si>
    <t>Платежи в связи с приобретением, созданием, модернизацией, реконструкцией и подготовкой к использованию основных средств</t>
  </si>
  <si>
    <t>Платежи в связи с приобретением, созданием нематериальных активов</t>
  </si>
  <si>
    <t>Платежи в связи с приобретением, созданием, модернизацией, подготовкой к использованию инвестиционного имущества</t>
  </si>
  <si>
    <t>Поступления от продажи и погашения финансовых активов, оцениваемых по справедливой стоимости через прочий совокупный доход</t>
  </si>
  <si>
    <t>Платежи в связи с приобретением финансовых активов, оцениваемых по справедливой стоимости через прочий совокупный доход</t>
  </si>
  <si>
    <t>Поступления от продажи и погашения финансовых активов, оцениваемых по амортизированной стоимости</t>
  </si>
  <si>
    <t>Платежи в связи с приобретением финансовых активов, оцениваемых по амортизированной стоимости</t>
  </si>
  <si>
    <t>Поступления доходов от сдачи инвестиционного имущества в аренду</t>
  </si>
  <si>
    <t>Прочие поступления от инвестиционной деятельности</t>
  </si>
  <si>
    <t>Прочие платежи по инвестиционной деятельности</t>
  </si>
  <si>
    <t>Сальдо денежных потоков от инвестиционной деятельности</t>
  </si>
  <si>
    <t>Раздел III. Денежные потоки от финансовой деятельности</t>
  </si>
  <si>
    <t>Поступления от размещения финансовых обязательств, классифицируемых как оцениваемые по справедливой стоимости через прибыль или убыток по усмотрению некредитной финансовой организации</t>
  </si>
  <si>
    <t>Платежи в связи с погашением финансовых обязательств, классифицируемых как оцениваемые по справедливой стоимости через прибыль или убыток по усмотрению некредитной финансовой организации</t>
  </si>
  <si>
    <t>Поступления от привлечения кредитов, займов и прочих привлеченных средств, оцениваемых по амортизированной стоимости</t>
  </si>
  <si>
    <t>Поступления от выпуска облигаций, векселей и других долговых ценных бумаг, оцениваемых по амортизированной стоимости</t>
  </si>
  <si>
    <t>Платежи в связи с погашением (выкупом) векселей и других долговых ценных бумаг, оцениваемых по амортизированной стоимости</t>
  </si>
  <si>
    <t>Прочие поступления от финансовой деятельности</t>
  </si>
  <si>
    <t>Прочие платежи по финансовой деятельности</t>
  </si>
  <si>
    <t>Сальдо денежных потоков от финансовой деятельности</t>
  </si>
  <si>
    <t>Сальдо денежных потоков за отчетный период</t>
  </si>
  <si>
    <t>Величина влияния изменений курса иностранной валюты по отношению к рублю</t>
  </si>
  <si>
    <t>Остаток денежных средств и их эквивалентов на начало отчетного периода</t>
  </si>
  <si>
    <t>Остаток денежных средств и их эквивалентов на конец отчетного периода</t>
  </si>
  <si>
    <t>Справедливая стоимость по уровням исходных данных</t>
  </si>
  <si>
    <t>Расходы на рекламу при оказании услуг</t>
  </si>
  <si>
    <t>Расходы по внесению информации о возникновении, переходе и прекращении утилитарного цифрового права</t>
  </si>
  <si>
    <t>Таблица 20.3</t>
  </si>
  <si>
    <t>Виды запасов</t>
  </si>
  <si>
    <t>Запасные части</t>
  </si>
  <si>
    <t>Материалы</t>
  </si>
  <si>
    <t>Инвентарь и принадлежности</t>
  </si>
  <si>
    <t>Вложения в драгоценные металлы, монеты и природные камни</t>
  </si>
  <si>
    <t>Поступление (создание)</t>
  </si>
  <si>
    <t>Увеличение (уменьшение) стоимости в результате оценки</t>
  </si>
  <si>
    <t>Перевод в другие активы и обратно</t>
  </si>
  <si>
    <t>Признание в составе расходов</t>
  </si>
  <si>
    <t>Создание резерва под обесценение</t>
  </si>
  <si>
    <t>Восстановление резерва под обесценение</t>
  </si>
  <si>
    <t xml:space="preserve">     стоимость (или оценка)</t>
  </si>
  <si>
    <t xml:space="preserve">     резерв под обесценение</t>
  </si>
  <si>
    <t>Расходы по выходным пособиям</t>
  </si>
  <si>
    <t>Будущие денежные потоки, которым потенциально подвержен арендатор, не отражаемые при оценке обязательств по аренде</t>
  </si>
  <si>
    <t>Нет</t>
  </si>
  <si>
    <t xml:space="preserve">Ограничения или особые условия, связанные с договорами аренды
</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</si>
  <si>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</si>
  <si>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</si>
  <si>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Основание и порядок расчета процентной ставки по договору аренды</t>
  </si>
  <si>
    <t>Допущения, использованные при определении переменных арендных платежей</t>
  </si>
  <si>
    <t>Арендатор в соответствии со ст. 157.1 и п. 2 ст. 615 ГК РФ не вправе без письменного согласия Арендодателя сдавать объект в субаренду (поднаем).</t>
  </si>
  <si>
    <t>Информация о пересмотре фактической стоимости активов в форме права пользования и обязательства по аренде</t>
  </si>
  <si>
    <t>Статья бухгалтерского баланса</t>
  </si>
  <si>
    <t>Примечание</t>
  </si>
  <si>
    <t>Основные средства и капитальные вложения в них</t>
  </si>
  <si>
    <t>Инвестиционное имущество и капитальные вложения в него</t>
  </si>
  <si>
    <t>Финансовые обязательства, оцениваемые по амортизированной стоимости: кредиты, займы и прочие привлеченные средства</t>
  </si>
  <si>
    <t>Денежные потоки от операционной деятельности, в том числе:</t>
  </si>
  <si>
    <t>проценты уплаченные</t>
  </si>
  <si>
    <t>Денежные потоки от финансовой деятельности, в том числе:</t>
  </si>
  <si>
    <t>платежи по договорам аренды, в отношении которых арендатор не признает активы в форме права пользования и обязательства по договорам аренды</t>
  </si>
  <si>
    <t>переменные арендные платежи, не включенные в оценку обязательств по аренде</t>
  </si>
  <si>
    <t>платежи в погашение обязательств по договорам аренды</t>
  </si>
  <si>
    <t>Итого отток денежных средств</t>
  </si>
  <si>
    <t>По финансовым обязательствам, классифицируемым как оцениваемые по справедливой стоимости через прибыль или убыток по усмотрению некредитной финансовой организации</t>
  </si>
  <si>
    <t>По финансовым обязательствам, оцениваемым по амортизированной стоимости: кредитам, займам и прочим привлеченным средствам</t>
  </si>
  <si>
    <t>По финансовым обязательствам, оцениваемым по амортизированной стоимости: средствам клиентов</t>
  </si>
  <si>
    <t>По финансовым обязательствам, оцениваемым по амортизированной стоимости: выпущенным долговым ценным бумагам</t>
  </si>
  <si>
    <t>По обязательствам по аренде</t>
  </si>
  <si>
    <t>Прочие процентные расходы</t>
  </si>
  <si>
    <t xml:space="preserve">Итого
</t>
  </si>
  <si>
    <t>Примечание 52.6</t>
  </si>
  <si>
    <t>Примечание 52.8</t>
  </si>
  <si>
    <t>(тыс.руб.)</t>
  </si>
  <si>
    <t>за</t>
  </si>
  <si>
    <t>Обязательства по аренде</t>
  </si>
  <si>
    <t>сделки репо</t>
  </si>
  <si>
    <t>обязательства по возврату полученного денежного обеспечения</t>
  </si>
  <si>
    <t>Таблица 24.1</t>
  </si>
  <si>
    <t>Анализ процентных ставок и сроков погашения</t>
  </si>
  <si>
    <t>Процентные ставки</t>
  </si>
  <si>
    <t>Сроки погашения</t>
  </si>
  <si>
    <t>Характером арендной деятельности  является заключенный  в отчетном периоде договор аренды нежилых помещений для офиса, который попадает в сферу применения МСФО (IFRS) 16 "Международный стандарт финансовой отчетности (IFRS) 16 "Аренда",  Положения Банка России от 22.03.2018 N 635-П "О порядке отражения на счетах бухгалтерского учета договоров аренды некредитными финансовыми организациями. Договор заключен на срок менее года и в соответствии со ст. 651 ГК РФ не подлежит государственной регистрации.</t>
  </si>
  <si>
    <t>Активы в форме права пользования, относящиеся к основным средствам, после первоначального признания оцениваются арендатором с применением модели учета по первоначальной стоимости за вычетом накопленной амортизации и накопленных убытков от обесценения. Обязательство по договору аренды переоценивается только в случае изменения денежных потоков.</t>
  </si>
  <si>
    <t>Балансовая стоимость на 01.01.2024 г., в том числе:</t>
  </si>
  <si>
    <t>Выверка изменений оценочного резерва под ожидаемые кредитные убытки по денежным средствам</t>
  </si>
  <si>
    <t>по дебиторской задолженности по финансовой аренде</t>
  </si>
  <si>
    <t>Анализ изменений запасов</t>
  </si>
  <si>
    <t>до 51 дня</t>
  </si>
  <si>
    <t>Обесценение ОС</t>
  </si>
  <si>
    <t>Компоненты денежных средств и их эквивалентов</t>
  </si>
  <si>
    <t>Резерв под обесценение на 31.12.2024 г.</t>
  </si>
  <si>
    <t>2025</t>
  </si>
  <si>
    <t>Таблица 6.1</t>
  </si>
  <si>
    <t>6.1.1. Состав строки 1 таблицы раскрывается в таблице 6.2 настоящего примечания.</t>
  </si>
  <si>
    <t>6.1.2. Состав строки 3 таблицы раскрывается в примечании 55 настоящего приложения.</t>
  </si>
  <si>
    <t>6.1.3. Состав строки 5 таблицы раскрывается в таблице 6.3 настоящего примечания.</t>
  </si>
  <si>
    <t>6.1.4. Информация о реклассификации долговых инструментов в категорию финансовых активов, классифицируемых как оцениваемые по справедливой стоимости через прибыль или убыток, представлена в таблице 6.4 настоящего примечания. Информация о реклассификации из категории финансовых активов, оцениваемых по амортизированной стоимости, представлена в таблице 8.5 примечания 8 и таблице 37.2 примечания 37 настоящего приложения.</t>
  </si>
  <si>
    <t>Порядок составления таблицы 6.1 и пояснений к ней</t>
  </si>
  <si>
    <t>1. В таблице раскрывается состав статьи бухгалтерского баланса "Финансовые активы, в обязательном порядке классифицируемые как оцениваемые по справедливой стоимости через прибыль или убыток".</t>
  </si>
  <si>
    <t>2. По строкам 1 - 5(1) таблицы отражаются остатки по соответствующим счетам бухгалтерского учета в соответствии с приложением 8.1 к настоящему Положению.</t>
  </si>
  <si>
    <t>3. По строке 6 таблицы отражается сумма значений по строкам 1 - 5(1).</t>
  </si>
  <si>
    <t>Финансовые активы, в обязательном порядке классифицируемые как оцениваемые по справедливой стоимости через прибыль или убыток</t>
  </si>
  <si>
    <t>Долговые ценные бумаги, удерживаемые для торговли,
в том числе:</t>
  </si>
  <si>
    <t>Таблица 6.2.</t>
  </si>
  <si>
    <t>31 декабря 2024 г.</t>
  </si>
  <si>
    <t>13,47 % - 20,25 % (RUB)</t>
  </si>
  <si>
    <t>Балансовая стоимость на 31.12.2024 г., в том числе:</t>
  </si>
  <si>
    <t>Таблица 32.1</t>
  </si>
  <si>
    <t>Доходы за вычетом расходов (расходы за вычетом доходов) от торговых операций</t>
  </si>
  <si>
    <t>Доходы за вычетом расходов (расходы за вычетом доходов) от переоценки</t>
  </si>
  <si>
    <t>Доходы за вычетом расходов (расходы за вычетом доходов), связанные с отнесением на финансовый результат разницы между стоимостью приобретения финансовых инструментов и их справедливой стоимостью при первоначальном признании</t>
  </si>
  <si>
    <t>Доходы за вычетом расходов (расходы за вычетом доходов), связанные с отнесением на финансовый результат разницы между стоимостью приобретения финансовых инструментов и их справедливой стоимостью после первоначального признания</t>
  </si>
  <si>
    <t>Номер показателя</t>
  </si>
  <si>
    <t>ценные бумаги</t>
  </si>
  <si>
    <t>прочие долевые инструменты</t>
  </si>
  <si>
    <t>Финансовые обязательства, в том числе:</t>
  </si>
  <si>
    <t>Текстовое пояснение</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</si>
  <si>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</si>
  <si>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Анализ финансовых активов и финансовых обязательств в разрезе сроков, оставшихся до погашения, на основе ожидаемых сроков погашения</t>
  </si>
  <si>
    <t>Резервы под ОКУ</t>
  </si>
  <si>
    <t>Обесценение акций</t>
  </si>
  <si>
    <r>
      <t>Дата вступления в силу 1 января 2025 года: Поправки к МСФО (IAS) 21 – «Отсутствие возможности обмена валют»;  Дата вступления в силу 1 января 2026 года: Поправки к МСФО (IFRS) 7, МСФО (IFRS) 9 – «Поправки к классификации и оценке финансовых инструментов»; «Ежегодные усовершенствования стандартов финансовой отчетности МСФО – том 11»</t>
    </r>
    <r>
      <rPr>
        <u/>
        <sz val="10"/>
        <color rgb="FF000000"/>
        <rFont val="Times New Roman"/>
        <family val="1"/>
        <charset val="204"/>
      </rPr>
      <t xml:space="preserve"> </t>
    </r>
    <r>
      <rPr>
        <sz val="10"/>
        <color rgb="FF000000"/>
        <rFont val="Times New Roman"/>
        <family val="1"/>
        <charset val="204"/>
      </rPr>
      <t xml:space="preserve"> Дата вступления в силу 1 января 2027 года:  МСФО (IFRS) 18 «Представление и раскрытие информации в финансовой отчетности»; МСФО (IFRS) 19 «Дочерние организации без обязательства отчитываться публично: раскрытие информации».</t>
    </r>
  </si>
  <si>
    <t xml:space="preserve">Корректировки на сумму доходов или расходов, не принимаемых к налогообложению в соответствии с законодательством Российской Федерации о налогах и сборах, в том числе:
</t>
  </si>
  <si>
    <t>Оценочный резерв под ожидаемые кредитные убытки</t>
  </si>
  <si>
    <t>до 32 дня</t>
  </si>
  <si>
    <t>Выбытие, в том числе</t>
  </si>
  <si>
    <t>Балансовая стоимость на 01.01.2025 г., в том числе:</t>
  </si>
  <si>
    <t>Резерв под обесценение на 01.01.2024 г.</t>
  </si>
  <si>
    <t>Резерв под обесценение на 01.01.2025 г.</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</si>
  <si>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 (сравнительные данные)</t>
  </si>
  <si>
    <t>Налоговый убыток по реализации основных средств</t>
  </si>
  <si>
    <t>31 декабря 2024</t>
  </si>
  <si>
    <t>Итгого</t>
  </si>
  <si>
    <t>13,75 % - 20,31 % (RUB)</t>
  </si>
  <si>
    <t>декабря</t>
  </si>
  <si>
    <t>12 месяцев</t>
  </si>
  <si>
    <t>2026</t>
  </si>
  <si>
    <t>по состоянию на 31.12.2025</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</si>
  <si>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</si>
  <si>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Примечание 32</t>
  </si>
  <si>
    <t>Примечание 34</t>
  </si>
  <si>
    <t>Процентные доходы</t>
  </si>
  <si>
    <t>01.01.2025-31.12.2025</t>
  </si>
  <si>
    <t>01.01.2024-31.12.2024</t>
  </si>
  <si>
    <t>Примечание 41</t>
  </si>
  <si>
    <t>Примечание 43</t>
  </si>
  <si>
    <t>Примечание 46</t>
  </si>
  <si>
    <t>Примечание 47</t>
  </si>
  <si>
    <t>Аренда</t>
  </si>
  <si>
    <t>Примечание 48</t>
  </si>
  <si>
    <t>Примечание 5</t>
  </si>
  <si>
    <t>31 декабря 2025 г.</t>
  </si>
  <si>
    <t>Примечание 6</t>
  </si>
  <si>
    <t>Примечание 10</t>
  </si>
  <si>
    <t>Финансовые активы, оцениваемые по амортизированной стоимости: дебиторская задолженность</t>
  </si>
  <si>
    <t>Примечание 12</t>
  </si>
  <si>
    <t>Примечание 19</t>
  </si>
  <si>
    <t>Примечание 20</t>
  </si>
  <si>
    <t>Резерв под обесценение на 31.12.2025 г.</t>
  </si>
  <si>
    <t>Примечание 24</t>
  </si>
  <si>
    <t>Финансовые обязательства, оцениваемые по амортизированной стоимости: кредиторская задолженность</t>
  </si>
  <si>
    <t>Примечание 26</t>
  </si>
  <si>
    <t>Примечание 29</t>
  </si>
  <si>
    <t>Управление капиталом</t>
  </si>
  <si>
    <t>Примечание 31</t>
  </si>
  <si>
    <t>Переоценка акций</t>
  </si>
  <si>
    <t>Теоретические расходы (доходы) по налогу на прибыль по соответствующей базовой ставке (2025 год: 25%; 2024 год: 20%)</t>
  </si>
  <si>
    <t>Собственные акции (доли), принадлежащие обществу</t>
  </si>
  <si>
    <t>Резервы</t>
  </si>
  <si>
    <t>Анализ финансовых активов и финансовых обязательств в разрезе сроков, оставшихся до погашения, на основе ожидаемых сроков погашения (сравнительные данные)</t>
  </si>
  <si>
    <t>Остатки по операциям со связанными сторонами (сравнительные данные)</t>
  </si>
  <si>
    <t>Примечание 58</t>
  </si>
  <si>
    <t>31 декабря 2025</t>
  </si>
  <si>
    <t>События после окончания отчетного периода</t>
  </si>
  <si>
    <t>Примечание 59</t>
  </si>
  <si>
    <t>дивиденды и доходы за вычетом расходов (расходы за вычетом доходов) от участия в других организациях</t>
  </si>
  <si>
    <t>Торговые и инвестиционные доходы, в том числе</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</si>
  <si>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</si>
  <si>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доходы за вычетом расходов (расходы за вычетом доходов) от операций с инвестиционным имуществом и капитальными вложениями в него</t>
  </si>
  <si>
    <t>Доходы за вычетом расходов (расходы за вычетом доходов) от операций с финансовыми обязательствами, классифицируемыми как оцениваемые по справедливой стоимости через прибыль или убыток по усмотрению организации</t>
  </si>
  <si>
    <t>Доходы за вычетом расходов (расходы за вычетом доходов) от операций с финансовыми обязательствами, оцениваемыми по амортизированной стоимости</t>
  </si>
  <si>
    <t>Прибыль (убыток) от прекращенной деятельности, переоценки и выбытия активов (выбывающих групп), классифицированных как предназначенные для продажи, составляющих прекращенную деятельность, после налогообложения</t>
  </si>
  <si>
    <t>Прочий совокупный доход (расход), не подлежащий реклассификации в состав прибыли или убытка, в том числе</t>
  </si>
  <si>
    <t>69</t>
  </si>
  <si>
    <t>Номер примечания</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</si>
  <si>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</si>
  <si>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</si>
  <si>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Итого резервов</t>
  </si>
  <si>
    <t>Изменения вследствие прочих изменений учетной политики</t>
  </si>
  <si>
    <t>Прочий совокупный доход (расход) за соответствующий отчетному периоду период предыдущего года, в том числе:</t>
  </si>
  <si>
    <t>прочий совокупный доход (расход), не подлежащий реклассификации в состав прибыли или убытка</t>
  </si>
  <si>
    <t>прочий совокупный доход (расход), подлежащий реклассификации в состав прибыли или убытка</t>
  </si>
  <si>
    <t>Выпуск акций (вклады участников общества)</t>
  </si>
  <si>
    <t>Выкуп у акционеров (участников) (продажа, погашение) собственных акций (долей)</t>
  </si>
  <si>
    <t>Дивиденды (распределенная прибыль)</t>
  </si>
  <si>
    <t>Прочие распределения в пользу участников</t>
  </si>
  <si>
    <t>Изменения вследствие ретроспективного исправления выявленных ошибок</t>
  </si>
  <si>
    <t>Изменения вследствие ретроспективного применения изменений в учетной политике</t>
  </si>
  <si>
    <t>Поступления дивидендов (распределенной прибыли)</t>
  </si>
  <si>
    <t>Прочие денежные поступления и выплаты от имени клиентов</t>
  </si>
  <si>
    <t>Выплаты работникам и от имени работников, страховые взносы с сумм выплат вознаграждений работникам</t>
  </si>
  <si>
    <t>Поступления от продажи основных средств и капитальных вложений в них</t>
  </si>
  <si>
    <t>Поступления от продажи инвестиционного имущества и капитальных вложений в него</t>
  </si>
  <si>
    <t>Поступления от продажи нематериальных активов и капитальных вложений в них</t>
  </si>
  <si>
    <t>Поступления от продажи акций и долей дочерних и ассоциированных организаций, совместных предприятий</t>
  </si>
  <si>
    <t>Платежи в связи с вложениями в акции и доли дочерних и ассоциированных организаций, совместных предприятий</t>
  </si>
  <si>
    <t>Поступления от продажи и погашения финансовых активов, классифицируемых как оцениваемые по справедливой стоимости через прибыль или убыток по усмотрению организации</t>
  </si>
  <si>
    <t>Платежи в связи с приобретением финансовых активов, классифицируемых как оцениваемые по справедливой стоимости через прибыль или убыток по усмотрению организации</t>
  </si>
  <si>
    <t>Погашение кредитов, займов и прочих привлеченных средств, оцениваемых по амортизированной стоимости, в том числе:</t>
  </si>
  <si>
    <t>Поступления от выпуска акций, увеличения долей участия и внесения вкладов в имущество общества</t>
  </si>
  <si>
    <t>Поступления от продажи собственных акций (долей), принадлежащих обществу</t>
  </si>
  <si>
    <t>Платежи акционерам (участникам) в связи с выкупом у них собственных акций (долей) или их выходом из состава участников</t>
  </si>
  <si>
    <t>Выплаченные дивиденды (распределенная прибыль)</t>
  </si>
  <si>
    <t>Примечание 1</t>
  </si>
  <si>
    <t>Основная деятельность организации</t>
  </si>
  <si>
    <t>Номер лицензии, дата выдачи лицензии (номер в реестре, дата включения в реестр)</t>
  </si>
  <si>
    <t>Деятельность, осуществляемая организацией</t>
  </si>
  <si>
    <t>21-000-1-00925 от 14.09.2012</t>
  </si>
  <si>
    <t>Организационно-правовая форма организации</t>
  </si>
  <si>
    <t>Место нахождения организации</t>
  </si>
  <si>
    <t>Наименование и место нахождения материнской организации. Информация о бенефициарном владельце организации</t>
  </si>
  <si>
    <t>Количество и места нахождения филиалов организации, открытых на территории Российской Федерации и на территории иностранных государств</t>
  </si>
  <si>
    <t>62026, Свердловская область, город Екатеринбург, д.56</t>
  </si>
  <si>
    <t>Фактическая численность работников организации на начало и конец отчетного периода</t>
  </si>
  <si>
    <t>Примечание 2</t>
  </si>
  <si>
    <t>Экономическая среда, в которой организация осуществляет свою деятельность</t>
  </si>
  <si>
    <t>Основные факторы и влияния, определяющие финансовые результаты</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</si>
  <si>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</si>
  <si>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Основы составления бухгалтерской (финансовой) отчетности</t>
  </si>
  <si>
    <t>Примечание 3</t>
  </si>
  <si>
    <t>Основы подготовки бухгалтерской (финансовой) отчетности</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</si>
  <si>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</si>
  <si>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</si>
  <si>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</si>
  <si>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Изложение принципов учетной политики, бухгалтерские оценки и профессиональные суждения в применении учетной политики</t>
  </si>
  <si>
    <t>Примечание 4</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</si>
  <si>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</si>
  <si>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</si>
  <si>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</si>
  <si>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Подходы к оценке финансовых инструментов</t>
  </si>
  <si>
    <t>При отражении финансовых инструментов Общество использует следующие методы оценки: по первоначальной стоимости, по справедливой стоимости, и по амортизированной стоимости.</t>
  </si>
  <si>
    <t>Допущение о непрерывности деятельности организации</t>
  </si>
  <si>
    <t>Бухгалтерская (финансовая) отчетность составляется на основе допущения, что Общество действует и будет действовать в обозримом будущем (по крайней мере, в течение 12 месяцев после окончания отчетного периода), но не ограничивается этим сроком.</t>
  </si>
  <si>
    <t>Информация в отношении пересчета показателей с учетом изменений общей покупательной способности рубля</t>
  </si>
  <si>
    <t>Описание изменений учетной политики, их причин и характера</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</si>
  <si>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</si>
  <si>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</si>
  <si>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</si>
  <si>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 xml:space="preserve">Денежные и приравненные к ним средства включают высоколиквидные объекты, легко конвертируемые в заранее известные суммы денежных средств с первоначальным сроком погашения менее трех месяцев и не подверженные значительному риску изменения их стоимости. В категорию денежных средств и их эквивалентов Обществом классифицируются следующие активы:- денежные средства на расчетных и специальных счетах, открытых в кредитных организациях. Денежные средства и их эквиваленты отражаются по амортизированной стоимости. </t>
  </si>
  <si>
    <t>Порядок признания и последующего учета инвестиций в дочерние и ассоциированные организации, совместные предприятия</t>
  </si>
  <si>
    <t>Порядок признания и последующего учета прочих финансовых активов</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</si>
  <si>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</si>
  <si>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Раздел VI. Критерии признания и база оценки основных средств</t>
  </si>
  <si>
    <t>Критерии признания, способы, используемые для оценки основных средств (для каждой группы основных средств)</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</si>
  <si>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</si>
  <si>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Применяемые методы амортизации и порядок оценки ликвидационной стоимости (для каждой группы основных средств) и их изменения</t>
  </si>
  <si>
    <t>Применяемые сроки полезного использования (для каждой группы основных средств) и их изменения</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</si>
  <si>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</si>
  <si>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</si>
  <si>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Способы, используемые для оценки приобретенных и самостоятельно созданных нематериальных активов (для каждой группы нематериальных активов)</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</si>
  <si>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</si>
  <si>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</si>
  <si>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</si>
  <si>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</si>
  <si>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Описание пенсионных планов с установленными выплатами, реализуемых организацией</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</si>
  <si>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</si>
  <si>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</si>
  <si>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</si>
  <si>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Порядок расчета негарантированной ликвидационной стоимости предмета аренды</t>
  </si>
  <si>
    <t>Раздел X. Критерии признания, база оценки и порядок учета других объектов бухгалтерского учета</t>
  </si>
  <si>
    <t>Порядок признания и последующего учета запасов. Порядок учета запасов, предназначенных для управленческих нужд</t>
  </si>
  <si>
    <t>Порядок признания и оценки уставного и добавочного капитала</t>
  </si>
  <si>
    <t>Порядок признания и оценки собственных акций (долей), принадлежащих обществу</t>
  </si>
  <si>
    <t>Порядок признания, оценки и последующего учета прочих объектов бухгалтерского учета</t>
  </si>
  <si>
    <t>Цифровые рубли</t>
  </si>
  <si>
    <t>Расчетные счета</t>
  </si>
  <si>
    <t>Краткосрочные высоколиквидные ценные бумаги, классифицируемые как эквиваленты денежных средств</t>
  </si>
  <si>
    <t>Депозиты в кредитных организациях и банках-нерезидентах, классифицируемые как эквиваленты денежных средств</t>
  </si>
  <si>
    <t>Ценные бумаги</t>
  </si>
  <si>
    <t>Цифровые финансовые активы</t>
  </si>
  <si>
    <t>Прочие долевые инструменты</t>
  </si>
  <si>
    <t>Производные инструменты, от которых ожидается увеличение экономических выгод</t>
  </si>
  <si>
    <t>Встроенные производные инструменты, от которых ожидается увеличение экономических выгод</t>
  </si>
  <si>
    <t>Депозиты в кредитных организациях и банках-нерезидентах, в том числе:</t>
  </si>
  <si>
    <t>Займы выданные</t>
  </si>
  <si>
    <t>Долевые ценные бумаги, в том числе:</t>
  </si>
  <si>
    <t>Отчет о движении денежных средств организации</t>
  </si>
  <si>
    <t>Бухгалтерский баланс организации</t>
  </si>
  <si>
    <t>Отчет о финансовых результатах организации</t>
  </si>
  <si>
    <t>ИНН</t>
  </si>
  <si>
    <t>ОГРН</t>
  </si>
  <si>
    <t>6672238301</t>
  </si>
  <si>
    <t>Отчет об изменениях капитала организации</t>
  </si>
  <si>
    <t>Годовая</t>
  </si>
  <si>
    <t>Семенов Е.В.</t>
  </si>
  <si>
    <t>По состоянию на 31 декабря 2025 года у некредитной финансовой организации были остатки денежных средств в 6-и кредитных организациях (на 31 декабря 2024 года: в 3-и кредитных организациях). Совокупная сумма этих остатков составляла 704,30008 тысяч рублей (на 31.12.2024 года: 69, 43681 тысяч рублей), или 100 процентов от общей суммы денежных средств (на 31.12.2024 года: 100 процентов). Денежные средства, использование которых ограничено, по состоянию на 31.12.2025 года включает 0 тысяч рублей (на 31.12.2024 года: 0 тысяч рублей).</t>
  </si>
  <si>
    <t>Таблица 5.3</t>
  </si>
  <si>
    <t>Оценочный резерв под ожидаемые кредитные убытки, оцениваемый в сумме, равной 12-месячным ожидаемым кредитным убыткам</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</si>
  <si>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</si>
  <si>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</si>
  <si>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 убытки, оцениваемый в сумме, равной ожидаемым кредитным убыткам за весь срок</t>
  </si>
  <si>
    <t>Оценочный резерв под ожидаемые кредитные убытки по финансовым активам, являющимся кредитно-обесцененными при первоначальном признании</t>
  </si>
  <si>
    <t>Оценочный резерв под ожидаемые кредитные убытки по состоянию на 01.01.2025 г.,</t>
  </si>
  <si>
    <t>расчетные счета</t>
  </si>
  <si>
    <t>Отчисления в оценочный резерв (восстановление оценочного резерва) под ожидаемые кредитные убытк</t>
  </si>
  <si>
    <t>Списание за счет оценочного резерва под ожидаемые кредитные убытки</t>
  </si>
  <si>
    <t>Реклассификаци</t>
  </si>
  <si>
    <t>Прочие изменения</t>
  </si>
  <si>
    <t>Оценочный резерв под ожидаемые кредитные убытки по состоянию на 31.12.2025 г.,</t>
  </si>
  <si>
    <t>Денежные выплаты поставщикам за товары и услуги</t>
  </si>
  <si>
    <t>Ценные бумаги, в обязательном порядке классифицируемые как оцениваемые по справедливой стоимости через прибыль или убыток</t>
  </si>
  <si>
    <t>Средства в кредитных организациях и банках-нерезидентах, оцениваемые по амортизированной стоимости</t>
  </si>
  <si>
    <t xml:space="preserve"> По состоянию на 31.12.2025 года у некредитной финансовой организации были остатки средств в одной кредитной организации и банках-нерезидентах (на 31.12.2024 : в одной кредитной организации и банках-нерезидентах). Совокупная сумма этих средств составляла 31 737,81699 тысяч рублей (на 31.12.2024 года: 29 505,91264 тысяч рублей), или 100 процента (процентов) от общей суммы средств в кредитных организациях и банках-нерезидентах (на 31.12.2024 года: 100,00 процентов). По состоянию на 31.12.2025 года у некредитной финансовой организации были остатки средств в одной кредитной организации и банках-нерезидентах (на 31.12.2024 : в одной кредитной организации и банках-нерезидентах). Совокупная сумма этих средств составляла 31 737,81699 тысяч рублей (на 31.12.2024 года: 29 505,91264 тысяч рублей), или 100 процента (процентов) от общей суммы средств в кредитных организациях и банках-нерезидентах (на 31.12.2024 года: 100,00 процентов).</t>
  </si>
  <si>
    <t>Обыкновенные именные акции ПАО "Банк Ставр"  (ИНН 2634052886) , регистрационный номер 10401288В</t>
  </si>
  <si>
    <t>Выверка изменений оценочного резерва под ожидаемые кредитные убытки по финансовым активам, оцениваемым по амортизированной стоимости: средствам в кредитных организациях и банках-нерезидентах</t>
  </si>
  <si>
    <t>по финансовым активам, оценочный резерв под ожидаемые кредитные убытки по которым оценивается в упрощенном порядке</t>
  </si>
  <si>
    <t xml:space="preserve">по кредитно-обесцененным финансовым активам, кроме финансовых активов, являющихся кредитно-обесцененными при первоначальном признании
</t>
  </si>
  <si>
    <t>долговые ценные бумаги кредитных организаций и банков-нерезидентов</t>
  </si>
  <si>
    <t>депозиты в кредитных организациях и банках-нерезидент</t>
  </si>
  <si>
    <t>средства на специальном брокерском счете и номинальном счете оператора платформы</t>
  </si>
  <si>
    <t>Отчисления в оценочный резерв (восстановление оценочного резерва) под ожидаемые кредитные убытки,</t>
  </si>
  <si>
    <t>Списание за счет оценочного резерва под ожидаемые кредитные убытки,</t>
  </si>
  <si>
    <t>Реклассификация,</t>
  </si>
  <si>
    <t>Выверка изменений оценочного резерва под ожидаемые кредитные убытки по финансовым активам, оцениваемым по амортизированной стоимости: средствам в кредитных организациях и банках-нерезидентах (сравнительные данные)</t>
  </si>
  <si>
    <t>Оценочный резерв под ожидаемые кредитные убытки по состоянию на 01.01.2024 г.,</t>
  </si>
  <si>
    <t>Оценочный резерв под ожидаемые кредитные убытки по состоянию на 31.12.2024 г.,</t>
  </si>
  <si>
    <t>нформация по номинальным процентным ставкам и ожидаемым срокам погашения по средствам в кредитных организациях и банках-нерезидентах</t>
  </si>
  <si>
    <t>Средства на специальном брокерском счете и номинальном счете оператора платформы</t>
  </si>
  <si>
    <t xml:space="preserve">Текстовое пояснение
</t>
  </si>
  <si>
    <t>Расчеты с биржами</t>
  </si>
  <si>
    <t>Расчеты по конверсионным операциям, производным инструментам, операциям с ценными бумагами и цифровыми финансовыми активами</t>
  </si>
  <si>
    <t>Дебиторская задолженность по финансовой аренде</t>
  </si>
  <si>
    <t>Дебиторская задолженность, оцениваемая по амортизированной стоимости</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</si>
  <si>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t>
  </si>
  <si>
    <t>расчеты с биржами</t>
  </si>
  <si>
    <t>расчеты по конверсионным операциям, производным инструментам, операциям с ценными бумагами и цифровыми финансовыми активами</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</si>
  <si>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 (сравнительные данные)</t>
  </si>
  <si>
    <t>Балансовая стоимость на 01.01.2024 года, в том числе:</t>
  </si>
  <si>
    <t>Балансовая стоимость на 31.12.2024 года, в том числе:</t>
  </si>
  <si>
    <t>Перевод капитальных вложений в основные средства</t>
  </si>
  <si>
    <t>Выбытие, в том числе:</t>
  </si>
  <si>
    <t>Балансовая стоимость на 01.01.2025 года, в том числе:</t>
  </si>
  <si>
    <t>Балансовая стоимость на 31.12.2025 года, в том числе:</t>
  </si>
  <si>
    <t>Капитальные вложения в объекты основных средств</t>
  </si>
  <si>
    <t xml:space="preserve">Прочее
</t>
  </si>
  <si>
    <t>Балансовая стоимость на 31.12.2025 г., в том числе:</t>
  </si>
  <si>
    <t>Анализ изменений резерва под обесценение прочих активов</t>
  </si>
  <si>
    <t>Анализ изменений резерва под обесценение прочих активов (сравнительные данные).</t>
  </si>
  <si>
    <t>Средства, привлеченные от государственных организаций,</t>
  </si>
  <si>
    <t>Средства, привлеченные от кредитных организаций,</t>
  </si>
  <si>
    <t>Средства, привлеченные от других юридических лиц,</t>
  </si>
  <si>
    <t>Средства, привлеченные от физических лиц,</t>
  </si>
  <si>
    <t>Таблица 24.2</t>
  </si>
  <si>
    <t xml:space="preserve">Кредит, полученный в порядке расчетов по расчетному счету (овердрафт)
</t>
  </si>
  <si>
    <t xml:space="preserve">Обязательства по аренде
</t>
  </si>
  <si>
    <t>Средства, привлеченные от кредитных организаций</t>
  </si>
  <si>
    <t>Средства, привлеченные от государственных организаций</t>
  </si>
  <si>
    <t>Средства, привлеченные от других юридических лиц</t>
  </si>
  <si>
    <t>Средства, привлеченные от физических лиц</t>
  </si>
  <si>
    <t>Расчеты с клиентами</t>
  </si>
  <si>
    <t>Таблица 30.2</t>
  </si>
  <si>
    <t>Уставный капитал общества с ограниченной ответственностью</t>
  </si>
  <si>
    <t>Информация о структуре долей в капитале по состоянию на конец отчетного года и на конец предыдущего отчетного года</t>
  </si>
  <si>
    <t>Информация об изменениях за отчетный год структуры долей в капитале</t>
  </si>
  <si>
    <t>Информация о корректировке капитала на инфляцию</t>
  </si>
  <si>
    <t>Информация о распределении прибыли</t>
  </si>
  <si>
    <t>Информация о дополнительных правах, предусмотренных для участников на конец отчетного года и на конец предыдущего отчетного года</t>
  </si>
  <si>
    <t>Участник: Копытов Дмитрий Валерьевич. Размер доли: 100%</t>
  </si>
  <si>
    <t>В течение 2025 года и 2024 года некредитная финансовая организация соблюдала все требования, установленные Банком России к уровню собственных средств.</t>
  </si>
  <si>
    <t>Описание применяемых организацией процедур по соблюдению требований к величине капитала, установленных Банком России</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</si>
  <si>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</si>
  <si>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Виды прочих резервов организации, назначение каждого из них</t>
  </si>
  <si>
    <t xml:space="preserve">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t>
  </si>
  <si>
    <t>Таблица 30.3</t>
  </si>
  <si>
    <t>Финансовые активы, в том числе:</t>
  </si>
  <si>
    <t>цифровые финансовые активы</t>
  </si>
  <si>
    <t>производные инструменты, от которых ожидается увеличение экономических выгод</t>
  </si>
  <si>
    <t>займы выданные и депозиты в кредитных организациях и банках-нерезидента</t>
  </si>
  <si>
    <t>производные инструменты, от которых ожидается уменьшение экономических выгод</t>
  </si>
  <si>
    <t>обязательства по обратной поставке ценных бумаг по договорам репо</t>
  </si>
  <si>
    <t>по финансовым активам, классифицируемым как оцениваемые по справедливой стоимости через прибыль или убыток по усмотрению организации</t>
  </si>
  <si>
    <t>по финансовым активам, оцениваемым по справедливой стоимости через прочий совокупный доход</t>
  </si>
  <si>
    <t>по финансовым активам, оцениваемым по амортизированной стоимости: займам выданным и прочим размещенным средствам</t>
  </si>
  <si>
    <t>Примечание 40</t>
  </si>
  <si>
    <t>Таблица 40.1</t>
  </si>
  <si>
    <t>Выручка от оказания услуг оператора финансовых платформ</t>
  </si>
  <si>
    <t>Выручка от оказания услуг оператора инвестиционных платформ</t>
  </si>
  <si>
    <t>Выручка от оказания услуг оператора информационных систем, в которых осуществляется выпуск цифровых финансовых активов, и оператора обмена цифровых финансовых активов</t>
  </si>
  <si>
    <t>Расходы по выплате краткосрочных вознаграждений работникам</t>
  </si>
  <si>
    <t>Страховые взносы с выплат вознаграждений работникам</t>
  </si>
  <si>
    <t>Расходы по программе с установленными выплатами</t>
  </si>
  <si>
    <t>Примечание 42.1</t>
  </si>
  <si>
    <t>Расходы по выпуску цифровых финансовых активов и иных цифровых прав</t>
  </si>
  <si>
    <t>Примечание 30</t>
  </si>
  <si>
    <t>Примечание 45</t>
  </si>
  <si>
    <t>Таблица 45.1</t>
  </si>
  <si>
    <t>Расходы по аренде</t>
  </si>
  <si>
    <t>Расходы по операциям с основными средствами, нематериальными активами и капитальными вложениями в объекты основных средств и нематериальных активов</t>
  </si>
  <si>
    <t>Расходы на юридические, консультационные услуги и аудит</t>
  </si>
  <si>
    <t>Прочие хозяйственные расходы</t>
  </si>
  <si>
    <t>Расходы на услуги кредитных организаций и банков-нерезидентов</t>
  </si>
  <si>
    <t>Доходы от сдачи в аренду имущества, кроме инвестиционного имущества</t>
  </si>
  <si>
    <t>Доходы от восстановления сумм резервов - оценочных обязательств</t>
  </si>
  <si>
    <t>Доходы от операций с основными средствами, нематериальными активами и капитальными вложениями в объекты основных средств и нематериальных активов</t>
  </si>
  <si>
    <t>Таблица 46.2</t>
  </si>
  <si>
    <t>Информация по договорам аренды, по условиям которых организация является арендатором</t>
  </si>
  <si>
    <t>Характер деятельности арендатора, связанной с договорами аренды</t>
  </si>
  <si>
    <t>Информация об операциях продажи с обратной арендой</t>
  </si>
  <si>
    <t>Сумма обязательств по краткосрочным договорам аренды, если перечень краткосрочных договоров аренды, по которому у арендатора есть обязательства на конец отчетного периода, отличается от перечня краткосрочных договоров аренды, к которому относится расход по краткосрочным договорам аренды за отчетный период</t>
  </si>
  <si>
    <t>Активы и обязательства по договорам аренды, в соответствии с условиями которых организация является арендатором</t>
  </si>
  <si>
    <t>Таблица 47.3</t>
  </si>
  <si>
    <t>Денежные потоки по договорам аренды, в соответствии с условиями которых организация является арендатором</t>
  </si>
  <si>
    <t>Налог на прибыль в разрезе компонентов</t>
  </si>
  <si>
    <t>Итого налог на прибыль, в том числе:</t>
  </si>
  <si>
    <t>налог на прибыль, отраженный в составе капитала</t>
  </si>
  <si>
    <t>налог на прибыль, отраженный в составе прибыли или убытка</t>
  </si>
  <si>
    <t>Текущая ставка налога на прибыль, применимая к прибыли, в 2025 году составляет 25 % (в 2024 году: 20 %)</t>
  </si>
  <si>
    <t>Сопоставление условного расхода (дохода) по налогу на прибыль с фактическим расходом (доходом) по налогу на прибыль</t>
  </si>
  <si>
    <t>Корректировки на сумму доходов или расходов, принимаемых к налогообложению по ставкам, отличным от применимой организацией налоговой ставки по налогу на прибыль</t>
  </si>
  <si>
    <t>Налог на прибыль, уплаченный (возмещенный) за предыдущие налоговые периоды</t>
  </si>
  <si>
    <t>Корректировки на сумму перенесенных (использованных) непризнанных налоговых убытков</t>
  </si>
  <si>
    <t>Корректировки, связанные с изменением налоговой ставки по налогу на прибыль</t>
  </si>
  <si>
    <t>Налог на прибыль, отраженный в составе прибыли или убытка</t>
  </si>
  <si>
    <t>Таблица 48.3</t>
  </si>
  <si>
    <t>Анализ изменений отложенных налоговых активов и отложенных налоговых обязательств</t>
  </si>
  <si>
    <t>Анализ изменений отложенных налоговых активов и отложенных налоговых обязательств (сравнительные данные)</t>
  </si>
  <si>
    <t>Раздел I. Временные разницы, уменьшающие налогооблагаемую базу, и отложенный налоговый убыток</t>
  </si>
  <si>
    <t>Раздел II. Временные разницы, увеличивающие налогооблагаемую базу</t>
  </si>
  <si>
    <t>Примечание 52.2</t>
  </si>
  <si>
    <t>Таблица 52.2</t>
  </si>
  <si>
    <t>долговые ценные бумаги</t>
  </si>
  <si>
    <t>займы выданные</t>
  </si>
  <si>
    <t>долговые цифровые финансовые активы</t>
  </si>
  <si>
    <t>долговые ценные бумаги, кроме долговых ценных бумаг кредитных организаций и банков-нерезидентов</t>
  </si>
  <si>
    <t xml:space="preserve">средства на клиринговых счетах в некредитных финансовых организациях, осуществляющих клиринговую деятельность
</t>
  </si>
  <si>
    <t>сделки обратного репо, кроме сделок обратного репо с кредитными организациями и банками-нерезидентами</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</si>
  <si>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 (сравнительные данные)</t>
  </si>
  <si>
    <t>Географический анализ финансовых активов и обязательств организации</t>
  </si>
  <si>
    <t>финансовые активы, классифицируемые как оцениваемые по справедливой стоимости через прибыль или убыток по усмотрению организации</t>
  </si>
  <si>
    <t>Инвестиции в ассоциированные организации</t>
  </si>
  <si>
    <t>Инвестиции в совместные предприятия</t>
  </si>
  <si>
    <t>Инвестиции в дочерние организации</t>
  </si>
  <si>
    <t>Географический анализ финансовых активов и обязательств организации (сравнительные данные)</t>
  </si>
  <si>
    <t>Примечание 52.7</t>
  </si>
  <si>
    <t>Таблица 52.7</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</si>
  <si>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</si>
  <si>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От 1 года до 2 лет</t>
  </si>
  <si>
    <t>От 5 до 15 лет</t>
  </si>
  <si>
    <t>От 3 до 4 лет</t>
  </si>
  <si>
    <t>От 2 до 3 лет</t>
  </si>
  <si>
    <t>От 4 до 5 лет</t>
  </si>
  <si>
    <t>расчеты с акционерами, участниками</t>
  </si>
  <si>
    <t>Свыше 5 лет</t>
  </si>
  <si>
    <t>Финансовые активы, в обязательном порядке классифицируемые как оцениваемые по справедливой стоимости через прибыль или убыток, в том числе:</t>
  </si>
  <si>
    <t>встроенные производные инструменты, от которых ожидается увеличение экономических выгод</t>
  </si>
  <si>
    <t>Финансовые активы, классифицируемые как оцениваемые по справедливой стоимости через прибыль или убыток по усмотрению организации, в том числе:</t>
  </si>
  <si>
    <t>средства на клиринговых счетах в некредитных финансовых организациях, осуществляющих клиринговую деятельность</t>
  </si>
  <si>
    <t>Финансовые обязательства, оцениваемые по амортизированной стоимости, в том числе</t>
  </si>
  <si>
    <t>Примечание 52.9</t>
  </si>
  <si>
    <t>Таблица 52.9</t>
  </si>
  <si>
    <t>Обзор финансовых активов и обязательств организации в разрезе основных валют</t>
  </si>
  <si>
    <t xml:space="preserve"> Инвестиции в дочерние предприятия</t>
  </si>
  <si>
    <t>Обзор финансовых активов и обязательств организации в разрезе основных валют (сравнительные данные)</t>
  </si>
  <si>
    <t>Примечание 56.2</t>
  </si>
  <si>
    <t>Уровни в иерархии справедливой стоимости</t>
  </si>
  <si>
    <t>Таблица 56.2</t>
  </si>
  <si>
    <t>Активы, оцениваемые по справедливой стоимости, в том числе:</t>
  </si>
  <si>
    <t>финансовые активы, в том числе:</t>
  </si>
  <si>
    <t>финансовые активы, оцениваемые по справедливой стоимости через прибыль или убыток, в том числе:</t>
  </si>
  <si>
    <t>финансовые активы, в обязательном порядке классифицируемые как оцениваемые по справедливой стоимости через прибыль или убыток, в том числе:</t>
  </si>
  <si>
    <t>долевые ценные бумаги</t>
  </si>
  <si>
    <t xml:space="preserve">производные инструменты, от которых ожидается увеличение экономических выгод, в том числе:
</t>
  </si>
  <si>
    <t>производные инструменты, базисным (базовым) активом которых является иностранная валюта, в том числе:</t>
  </si>
  <si>
    <t>фьючерсные договоры</t>
  </si>
  <si>
    <t>форвардные договоры</t>
  </si>
  <si>
    <t>опционные договоры</t>
  </si>
  <si>
    <t>своп-договоры</t>
  </si>
  <si>
    <t>прочие производные инструменты</t>
  </si>
  <si>
    <t>производные инструменты, базисным (базовым) активом которых являются процентные ставки, в том числе:</t>
  </si>
  <si>
    <t>производные инструменты, базисным (базовым) активом которых являются ценные бумаги, в том числе:</t>
  </si>
  <si>
    <t>производные инструменты, базисным (базовым) активом которых являются драгоценные металлы, в том числе:</t>
  </si>
  <si>
    <t>производные инструменты, базисным (базовым) активом которых являются другие активы, в том числе:</t>
  </si>
  <si>
    <t>финансовые активы, классифицируемые как оцениваемые по справедливой стоимости через прибыль или убыток по усмотрению организации, в том числе:</t>
  </si>
  <si>
    <t>финансовые активы, оцениваемые по справедливой стоимости через прочий совокупный доход, в том числе:</t>
  </si>
  <si>
    <t>долговые инструменты, оцениваемые по справедливой стоимости через прочий совокупный доход, в том числе:</t>
  </si>
  <si>
    <t>долевые инструменты, оцениваемые по справедливой стоимости через прочий совокупный доход, в том числе:</t>
  </si>
  <si>
    <t>долевые цифровые финансовые активы</t>
  </si>
  <si>
    <t>инвестиции в совместные предприятия</t>
  </si>
  <si>
    <t>нефинансовые активы, в том числе:</t>
  </si>
  <si>
    <t>основные средства (здания)</t>
  </si>
  <si>
    <t>инвестиционное имущество</t>
  </si>
  <si>
    <t>прочие активы</t>
  </si>
  <si>
    <t>Обязательства, оцениваемые по справедливой стоимости, в том числе:</t>
  </si>
  <si>
    <t>финансовые обязательства, в том числе:</t>
  </si>
  <si>
    <t>финансовые обязательства, оцениваемые по справедливой стоимости через прибыль или убыток, в том числе:</t>
  </si>
  <si>
    <t>финансовые обязательства, в обязательном порядке классифицируемые как оцениваемые по справедливой стоимости через прибыль или убыток, в том числе:</t>
  </si>
  <si>
    <t>производные инструменты, от которых ожидается уменьшение экономических выгод, в том числе:</t>
  </si>
  <si>
    <t>встроенные производные инструменты, от которых ожидается уменьшение экономических выгод</t>
  </si>
  <si>
    <t>финансовые обязательства, классифицируемые как оцениваемые по справедливой стоимости через прибыль или убыток по усмотрению организации, в том числе:</t>
  </si>
  <si>
    <t>нефинансовые обязательства</t>
  </si>
  <si>
    <t>Уровни в иерархии справедливой стоимости (сравнительные данные)</t>
  </si>
  <si>
    <t>Примечание 56.4</t>
  </si>
  <si>
    <t>Таблица 56.4</t>
  </si>
  <si>
    <t>цифровые рубли</t>
  </si>
  <si>
    <t xml:space="preserve">средства коллективного клирингового обеспечения (гарантийный фонд), размещенные во вклады в кредитных организациях
</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</si>
  <si>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</si>
  <si>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 (сравнительные данные)</t>
  </si>
  <si>
    <t>Торговые и инвестиционные доходы, в том числе:</t>
  </si>
  <si>
    <t>оходы за вычетом расходов (расходы за вычетом доходов), возникающие в результате прекращения признания финансовых активов, оцениваемых по амортизированной стоимости</t>
  </si>
  <si>
    <t>Информация о расходах на вознаграждение ключевому управленческому персоналу</t>
  </si>
  <si>
    <t>Характер всех событий, произошедших после окончания отчетного периода, раскрытие информации о которых может оказать существенное влияние на мнение пользователей бухгалтерской (финансовой) отчетности</t>
  </si>
  <si>
    <t>Расчетная оценка всех событий, произошедших после окончания отчетного периода, раскрытие информации о которых может оказать существенное влияние на мнение пользователей бухгалтерской (финансовой) отчетности, или заявление о невозможности такой оценки</t>
  </si>
  <si>
    <t xml:space="preserve">Финансовые результаты в 2025 году формировались под влиянием комплекса внутренних и внешних факторов, которые затронули как макроэкономическую среду, так и отдельные отрасли и компании. Среди ключевых факторов можно выделить: Высокие процентные ставки. В 2024–2025 годах ключевая ставка ЦБ РФ достигала высоких уровней (в июле–октябре 2024 года она была повышена на 5 п. п. — с 16% до 21% годовых). Это привело к росту стоимости заёмного капитала для компаний, увеличению процентных расходов и снижению запаса  очности предприятий. Удорожание обслуживания долга стало причиной роста числа дефолтов и просрочки по кредитам. raexpert.ru +3.Замедление экономического роста. По данным Минэкономразвития, прогноз по темпам роста экономики на 2025 год был снижен до 1% против ожидавшихся 2,5%. Ослабление драйверов экономического роста (государственных расходов, инвестиций, кредитования, благоприятной ценовой конъюнктуры на сырьевых рынках) привело к снижению темпов роста ВВП. raexpert.ru +2. Ухудшение внешнеэкономической конъюнктуры. Снижение мировых цен на энергоносители, падение спроса на уголь и металлопродукцию, сокращение объёмов добычи и поставок нефти в рамках международных договорённостей негативно сказались на экспортно иентированных отраслях. Укрепление рубля также уменьшило рублёвые доходы экспортёров и снизило таможенную стоимость импорта, что повлияло на бюджетные поступления. raexpert.ru +3. Санкционное давление. Усиление санкций продолжало оказывать давление на экономику, ограничивая доступ к международным финансовым рынкам, технологиям и логистическим цепочкам. raexpert.ru +1. Бюджетная политика. Рост дефицита федерального бюджета (по предварительным данным, доходы составили 37,28 трлн рублей, расходы — 42,93 трлн рублей, дефицит — 5,65 трлн рублей) и увеличение расходов на обслуживание госдолга создавали дополнительные агрузки. Повышение налоговой нагрузки не привело к ожидаемому улучшению бюджетной ситуации. cbr.ru +1. Инфляция и денежно-кредитная политика. Хотя Банк России проводил политику в рамках режима таргетирования инфляции, высокие ставки сдерживали кредитный спрос и экономическую активность. При этом инфляция оставалась фактором, который влиял на кроэкономическую среду. cbr.ru +1. Проблемы в корпоративном секторе. По итогам 8 месяцев 2025 года сальдированный финансовый результат компаний (без учёта финансовой и страховой деятельности) сократился на 13,1% г/г. Увеличилось отношение финансового результата убыточных компаний к рибыльным — до 25,4% (среднее значение за последние 10 лет составляло 16,3%). Ухудшились долговые метрики крупнейших нефинансовых организаций в большинстве отраслей: вырос агрегированный показатель «Чистый долг / EBITDA». Геополитические факторы. Геополитическая напряжённость продолжала провоцировать рыночные колебания. В 2025 году рубль стал одной из самых сильных валют мира среди крупных экономик, что было связано с жёсткой монетарной политикой ЦБ, снижением спроса компаний на валюту и благоприятной ситуацией в платёжном балансе. Однако такая ситуация могла ограничивать экспортные доходы.  rbc.ru +1. Технологические и структурные изменения. Развитие финтеха (биометрические платежи, цифровой рубль, открытые API) и цифровизация экономики создавали новые возможности, но также требовали инвестиций и адаптации бизнеса. В ИТ-секторе наблюдался замедление оста (по оценкам Т1, рост рынка составил лишь 3% против 20% в 2024 году), что связывали с высокой стоимостью разработки, дефицитом кадров и ограничениями экспорта. trends.rbc.ru +2. Социальные и демографические факторы. Рост расходов на социальную сферу бразование, здравоохранение, социальную политику и др.) мог оказывать давление на бюджеты регионов и компаний. Эти факторы действовали в разной степени в зависимости от отрасли, размера компании и её финансовой устойчивости. Например, крупные компании с диверсифицированными источниками дохода и сильным корпоративным управлением справлялись с вызовами лучше, чем малые и средние предприятия. В 2026 году многие из этих трендов сохранят актуальность, но возможны изменения в связи с корректировкой денежно-кредитной политики и другими факторами. </t>
  </si>
  <si>
    <t>Порядок признания, последующего учета, прекращения признания договоров аренды.</t>
  </si>
  <si>
    <t>Арендатор признает предмет аренды на дату предоставления предмета аренды в качестве права пользования активом с одновременным признанием обязательства по аренде,
     Обязательство по аренде первоначально оценивается как сумма приведенной стоимости будущих арендных платежей на дату этой оценки
     Приведенная стоимость будущих арендных платежей определяется путем дисконтирования их номинальных величин. Дисконтирование производится с применением ставки, при использовании которой приведенная стоимость будущих арендных платежей и негарантированной ликвидационной стоимости предмета аренды становится равна справедливой стоимости предмета аренды. При этом негарантированной ликвидационной стоимостью предмета аренды считается предполагаемая справедливая стоимость предмета аренды, которую он будет иметь к концу срока аренды, за вычетом сумм, которые учтены в составе арендных платежей.</t>
  </si>
  <si>
    <t>Приведённая стоимость арендных платежей рассчитывается с помощью формулы: =ПС(процентная месячная ставка; количество платежей; стоимость арендного платежа со знаком «минус»)</t>
  </si>
  <si>
    <t>Ставка дисконтирования определяется как процентная ставка, по которой организация смогла бы привлечь заемные средства, на срок, сопоставимый со сроком аренды, В данном случае используется информация о средневзвешенной процентной ставке по кредитам, предоставленным кредитными организациями нефинансовым организациям в рублях. Данная информация размещена в Статистическом бюллетене, расположенном на сайте ЦБ РФ: https://cbr.ru/Collection/Collection/File/59378/Bbs2510r.pdf</t>
  </si>
  <si>
    <t xml:space="preserve">Финансовые активы, оцениваемые по справедливой стоимости через прибыль или убыток, в том числе:
</t>
  </si>
  <si>
    <t>Нематериальные активы и капитальные вложения в них</t>
  </si>
  <si>
    <t>финансовые обязательства, классифицируемые как оцениваемые по справедливой стоимости через прибыль или убыток по усмотрению организации</t>
  </si>
  <si>
    <t>Обязательства по выплате вознаграждений работникам по окончании трудовой деятельности, не ограниченных фиксируемыми платежами</t>
  </si>
  <si>
    <t>Резервы - оценочные обязательства</t>
  </si>
  <si>
    <t>В ходе обычной деятельности некредитная финансовая организация проводит операции со своими основными акционерами. Эти операции включали:  выплата заработной платы  Копытову Дмитрию Валерьевичу (участник).</t>
  </si>
  <si>
    <t>Информация об управлении кредитным риском</t>
  </si>
  <si>
    <t>Примечание 52</t>
  </si>
  <si>
    <t>Описание практики, которой придерживается организация при управлении кредитным риском, а также ее взаимосвязь с признанием и оценкой ожидаемых кредитных убытков, включая методы, допущения и информацию, используемые для оценки ожидаемых кредитных убытков</t>
  </si>
  <si>
    <t>Информация о подверженности организации кредитному риску</t>
  </si>
  <si>
    <t>Используемые организацией определения дефолта, включая причины выбора таких определений</t>
  </si>
  <si>
    <t>Используемая организацией политика списания финансовых активов</t>
  </si>
  <si>
    <t>Описание способов группировки финансовых инструментов для целей оценки ожидаемых кредитных убытков на групповой основе</t>
  </si>
  <si>
    <t>Информация об использовании прогнозной информации, включая использование макроэкономических данных, при определении ожидаемых кредитных убытков</t>
  </si>
  <si>
    <t>Объяснение исходных данных, допущений и моделей оценки, используемых для: 
оценки 12-месячных ожидаемых кредитных убытков и кредитных убытков за весь срок;
определения того, значительно ли увеличился кредитный риск по финансовым инструментам после их первоначального признания;
определения того, является ли финансовый актив кредитно-обесцененным финансовым активом</t>
  </si>
  <si>
    <t>Описание изменений в моделях оценки и существенных допущениях, используемых в течение отчетного периода, и причины таких изменений</t>
  </si>
  <si>
    <t>Информация о финансовых инструментах, по которым организация не признала оценочный резерв под ожидаемые кредитные убытки ввиду наличия обеспечения</t>
  </si>
  <si>
    <t>Количественная информация об обеспечении, удерживаемом в качестве залога, описание характера и качества удерживаемого обеспечения, объяснение любых существенных изменений такого обеспечения</t>
  </si>
  <si>
    <t>Информация о непогашенных договорных суммах по финансовым активам, которые были списаны в течение отчетного периода, но в отношении которых применяются процедуры по законному истребованию причитающихся средств</t>
  </si>
  <si>
    <t xml:space="preserve">Оценка ECL является центральным элементом современного подхода к управлению кредитным риском. В отличие от прежней модели «понесённых убытков» (когда резервы формировались только после фактического дефолта), стандарт МСФО (IFRS) 9 требует оценивать и признавать ожидаемые убытки с момента возникновения финансового инструмента. Это позволяет организациям раньше реагировать на ухудшение кредитного качества и более точно отражать риски в финансовой отчётности. </t>
  </si>
  <si>
    <t>Стадии обесценения по МСФО (IFRS) 9:
Первая стадия. Оцениваются ожидаемые убытки от финансового актива в течение следующих 12 месяцев.
Вторая стадия. Если произошло существенное увеличение кредитного риска с момента первоначального признания, оцениваются ожидаемые убытки за весь срок действия актива.
Третья стадия. Для кредитно-обесценённых активов (дефолтных) резерв формируется на основе ожидаемых убытков за весь срок жизни актива.</t>
  </si>
  <si>
    <t>Основные элементы политики списания активов
Критерии для признания актива подлежащим списанию. Например, утрата способности приносить экономические выгоды, физический или моральный износ, истечение срока полезного использования, невозможность восстановления или нецелесообразность его дальнейшего использования с экономической точки зрения. 
Порядок создания и состав комиссии по списанию. Обычно в комиссию включают представителей бухгалтерии, технических служб, материально ответственных лиц и других специалистов, необходимых для оценки состояния актива. При отсутствии у сотрудников организации специальных знаний для участия в комиссии могут приглашаться эксперты. 
Процедура принятия решения о списании. Комиссия проводит осмотр актива, анализирует техническую документацию, данные бухгалтерского учёта, устанавливает причины списания и целесообразность дальнейшего использования. Решение оформляется протоколом и актом о списании. 
Документы, необходимые для списания. В зависимости от причины списания могут потребоваться, например, уведомление об истечении срока действия права, заключение технической службы, акт о внедрении замещающего актива и другие подтверждающие документы.
Порядок отражения списания в бухгалтерском учёте. Определяются счета для списания стоимости актива, амортизации, учёта расходов на ликвидацию или демонтаж, а также доходов от реализации оставшихся материалов или частей актива. 
Порядок хранения документов по списанию. Обычно такие документы хранятся не менее пяти лет после отчётного года, в котором произошло списание.</t>
  </si>
  <si>
    <t xml:space="preserve">Исходные данные и допущения
Обоснованную и подтверждаемую информацию о прошлых событиях, текущих условиях и прогнозируемых будущих экономических условиях, доступную на отчётную дату без чрезмерных затрат или усилий. Это могут быть данные о поведении заёмщика, изменения в его финансовом состоянии, макроэкономические факторы, отраслевые тенденции. 
Временную стоимость денег — дисконтирование будущих денежных потоков с учётом ставки, отражающей кредитный риск. 
Профессиональное суждение специалистов компании, особенно при отсутствии чётких количественных данных. 
Определение дефолта — организация самостоятельно устанавливает это понятие в соответствии с внутренней политикой управления кредитными рисками. 
Использование упрощённых подходов (например, для торговой дебиторской задолженности, активов по договору и дебиторской задолженности по аренде организация может всегда рассчитывать ECL за весь срок, не анализируя изменение кредитного риска). 
Допущение о низком кредитном риске на отчётную дату позволяет считать, что кредитный риск с момента первоначального признания существенно не увеличился. Низкий кредитный риск может определяться внутренними рейтингами или другими методами (например, внешний рейтинг «инвестиционного уровня» может служить индикатором низкого риска). </t>
  </si>
  <si>
    <t>Положения Банка России №803-П и №843-П вносят существенные изменения в бухгалтерский учёт и отчётность для некредитных финансовых организаций. Положение от 01.08.2022 №803-П «О Плане счетов бухгалтерского учёта для некредитных финансовых организаций, бюро кредитных историй, кредитных рейтинговых агентств и порядке его применения» регулирует структуру плана счетов и порядок их использования. Положение от 02.10.2024 №843-П «О формах раскрытия информации в бухгалтерской (финансовой) отчётности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учёта в соответствии с показателями бухгалтерской (финансоческой) отчётности» устанавливает новые формы отчётности и порядок группировки счетов.</t>
  </si>
  <si>
    <t>Порядок признания и последующего учета финансовых активов, оцениваемых по справедливой стоимости через прибыль или убыток. Переоценка проводится на каждую последующую отчётную дату до момента прекращения признания актива.</t>
  </si>
  <si>
    <t>Положения Банка России №803-П и №843-П вносят существенные изменения в бухгалтерский учёт и отчётность для некредитных финансовых организаций.</t>
  </si>
  <si>
    <t xml:space="preserve">ОДДС за 2024.  Показатель "Денежные выплаты поставщикам за товары и услуги", ранее суммв составляла 9 861 тыс.руб.. Часть суммы в размере 9 263 тыс.руб.перенесена в показатель "Оплата прочих административных и операционных расходов". </t>
  </si>
  <si>
    <t>Показатель "Денежные выплаты поставщикам за товары и услуги" был 9 861 тыс.руб. , после изменения составил 599 тыс.руб.. Показатель "Оплата прочих административных и операционных расходов" был 317 тыс.руб., после изменения составил 9 580 тыс.руб.</t>
  </si>
  <si>
    <t>Финансовые активы,
в том числе:</t>
  </si>
  <si>
    <t>Основные методы управления кредитным риском
К ключевым методам управления кредитным риском относятся: Анализ кредитоспособности заёмщиков. Включает оценку финансовой устойчивости, платёжеспособности, истории кредитных операций, качества управления бизнесом и других факторов. Для частных клиентов часто используется система кредитного скоринга, для малого и среднего бизнеса — анализ уровня доходности, прозрачности финансовых операций, наличия залога и собственных средств. При кредитовании крупных корпораций требуется детальный финансовый анализ. 
Формирование резервных фондов. Создание финансового буфера для покрытия потенциальных убытков.  Мониторинг и регулирование рисковых индикаторов. Постоянный контроль за элементами, которые могут привести к финансовым потерям из-за неисполнения бязательств.</t>
  </si>
  <si>
    <t xml:space="preserve">Управление кредитным риском — это комплекс мер, направленных на минимизацию вероятности невозврата заёмных средств и связанных с этим финансовых потерь. Ключевой элемент этого процесса — оценка ожидаемых кредитных убытков (ECL), которая позволяет проактивно формировать резервы под возможные потери, а не ждать фактического наступления дефолта. Эта практика тесно связана с международными стандартами, такими как МСФО (IFRS) 9, которые устанавливают требования к признанию и оценке ECL. 
</t>
  </si>
  <si>
    <t>Расходы на аудит, отраженные в составе административных расходов за 2025 год составили 280 тыс.руб., за 2024 год - 107 тыс. руб.  Расходы на аудит данной отчетности составляют 294 тыс.руб.</t>
  </si>
  <si>
    <t>(51)</t>
  </si>
  <si>
    <t>(426)</t>
  </si>
  <si>
    <t>(423)</t>
  </si>
  <si>
    <t>(474)</t>
  </si>
  <si>
    <t>(46)</t>
  </si>
  <si>
    <t>(239)</t>
  </si>
  <si>
    <t>(285)</t>
  </si>
  <si>
    <t>Примечание 56</t>
  </si>
  <si>
    <t>Информация об оценках справедливой стоимости</t>
  </si>
  <si>
    <t>Таблица 56.1</t>
  </si>
  <si>
    <t>Причины и суммы переводов финансовых активов и обязательств, удерживаемых на конец отчетного периода и оцениваемых по справедливой стоимости, между уровнем 1 и уровнем 2 в иерархии справедливой стоимости, порядок определения организацией даты таких переводов</t>
  </si>
  <si>
    <t>Причины и суммы любых переводов финансовых активов и обязательств, удерживаемых на конец отчетного периода и оцениваемых по справедливой стоимости, между уровнем 2 и уровнем 3 в иерархии справедливой стоимости, порядок определения организацией даты таких переводов</t>
  </si>
  <si>
    <t>Описание чувствительности оценок справедливой стоимости, отнесенных к уровню 3 в иерархии справедливой стоимости, к изменениям ненаблюдаемых исходных данных, если изменение одного из количественных параметров в указанных исходных данных может привести к более высоким или более низким оценкам справедливой стоимости</t>
  </si>
  <si>
    <t>Описание применяемых методов оценок справедливой стоимости, отнесенных к уровням 2 и 3 в иерархии справедливой стоимости</t>
  </si>
  <si>
    <t>Описание исходных данных, используемых для оценок справедливой стоимости, отнесенных к уровням 2 и 3 в иерархии справедливой стоимости</t>
  </si>
  <si>
    <t>(6 607)</t>
  </si>
  <si>
    <t>(1 321)</t>
  </si>
  <si>
    <t>(245)</t>
  </si>
  <si>
    <t>(5 119)</t>
  </si>
  <si>
    <t>(4 390)</t>
  </si>
  <si>
    <t>(1 525)</t>
  </si>
  <si>
    <t>(2 178)</t>
  </si>
  <si>
    <t>(9 353)</t>
  </si>
  <si>
    <t>(21)</t>
  </si>
  <si>
    <t>(73)</t>
  </si>
  <si>
    <t>(94)</t>
  </si>
  <si>
    <t>(44)</t>
  </si>
  <si>
    <t>(127)</t>
  </si>
  <si>
    <t>(171)</t>
  </si>
  <si>
    <t>(76)</t>
  </si>
  <si>
    <t>(79)</t>
  </si>
  <si>
    <t>(187)</t>
  </si>
  <si>
    <t>(12)</t>
  </si>
  <si>
    <t>(263)</t>
  </si>
  <si>
    <t>(91)</t>
  </si>
  <si>
    <t>(2 108)</t>
  </si>
  <si>
    <t>(286)</t>
  </si>
  <si>
    <t>(2394)</t>
  </si>
  <si>
    <t>(624)</t>
  </si>
  <si>
    <t>(819)</t>
  </si>
  <si>
    <t>(338)</t>
  </si>
  <si>
    <t>(1157)</t>
  </si>
  <si>
    <t>(735)</t>
  </si>
  <si>
    <t>(2 927)</t>
  </si>
  <si>
    <t>(586)</t>
  </si>
  <si>
    <t>(387)</t>
  </si>
  <si>
    <t>(613)</t>
  </si>
  <si>
    <t>(1 039)</t>
  </si>
  <si>
    <t>(39)</t>
  </si>
  <si>
    <t>(3 540)</t>
  </si>
  <si>
    <t>(336)</t>
  </si>
  <si>
    <t>(3 579)</t>
  </si>
  <si>
    <t>(588)</t>
  </si>
  <si>
    <t>(536)</t>
  </si>
  <si>
    <t>(5 398)</t>
  </si>
  <si>
    <t>(3 137)</t>
  </si>
  <si>
    <t>(253)</t>
  </si>
  <si>
    <t>(298)</t>
  </si>
  <si>
    <t>(15)</t>
  </si>
  <si>
    <t>(7)</t>
  </si>
  <si>
    <t>(1)</t>
  </si>
  <si>
    <t>(752)</t>
  </si>
  <si>
    <t>(599)</t>
  </si>
  <si>
    <t>(4 349)</t>
  </si>
  <si>
    <t>(6 659)</t>
  </si>
  <si>
    <t>(278)</t>
  </si>
  <si>
    <t>(229)</t>
  </si>
  <si>
    <t>(2 964)</t>
  </si>
  <si>
    <t>(9 580)</t>
  </si>
  <si>
    <t>(738)</t>
  </si>
  <si>
    <t>(82 480)</t>
  </si>
  <si>
    <t>(519 238)</t>
  </si>
  <si>
    <t>(859 494)</t>
  </si>
  <si>
    <t>(1 843)</t>
  </si>
  <si>
    <t>(87 737)</t>
  </si>
  <si>
    <t>(9 339)</t>
  </si>
  <si>
    <t>(1 487)</t>
  </si>
  <si>
    <t>(2 216)</t>
  </si>
  <si>
    <t>(1 118)</t>
  </si>
  <si>
    <t>(7 719)</t>
  </si>
  <si>
    <t>(2 287)</t>
  </si>
  <si>
    <t>(2 371)</t>
  </si>
  <si>
    <t>(5 176)</t>
  </si>
  <si>
    <t>(756)</t>
  </si>
  <si>
    <t>(7 735)</t>
  </si>
  <si>
    <t>259</t>
  </si>
  <si>
    <t>(232)</t>
  </si>
  <si>
    <t>(2 784)</t>
  </si>
  <si>
    <t>(1 301)</t>
  </si>
  <si>
    <t>(255)</t>
  </si>
  <si>
    <t>158</t>
  </si>
  <si>
    <t>(116)</t>
  </si>
  <si>
    <t>(729)</t>
  </si>
  <si>
    <t>(402)</t>
  </si>
  <si>
    <t>(9 855)</t>
  </si>
  <si>
    <t>(1 491)</t>
  </si>
  <si>
    <t>(1 894)</t>
  </si>
  <si>
    <t>(767)</t>
  </si>
  <si>
    <t>(3)</t>
  </si>
  <si>
    <t>615</t>
  </si>
  <si>
    <t>(63)</t>
  </si>
  <si>
    <t>(1 948)</t>
  </si>
  <si>
    <t>(2)</t>
  </si>
  <si>
    <t>Оценки справедливой стоимости, отнесённые к уровню 3 в иерархии (согласно МСФО 13), основаны на ненаблюдаемых исходных данных. Это означает, что для определения стоимости актива или обязательства используются допущения, которые участники рынка могли бы применить при установлении цены, включая допущения о риске. Такие данные применяются, когда релевантные наблюдаемые данные недоступны, например, при низкой рыночной активности или её отсутствии. Чувствительность таких оценок к изменениям ненаблюдаемых исходных данных заключается в том, что даже незначительное изменение одного из количественных параметров (например, ставки дисконтирования, темпов роста, оценки риска, предположений о будущих денежных потоках) может привести к существенному росту или снижению рассчитанной справедливой стоимости. Это связано с тем, что уровень 3 предполагает наибольшую степень субъективности и неопределённости по сравнению с уровнями 1 и 2, где приоритет отдаётся наблюдаемым данным</t>
  </si>
  <si>
    <t xml:space="preserve">Уровень 2: наблюдаемые данные (не являющиеся котируемыми ценами)/ К  этому уровню относятся данные, которые прямо или косвенно наблюдаются на рынке, но не являются котируемыми ценами на активном рынке для идентичных активов или обязательств. Примеры таких данных: котируемые цены или доходности по аналогичным активам или обязательствам на активных рынках; данные, наблюдаемые для актива или обязательства и подтверждённые рынком: рыночная цена на день переоценки с учётом поправочных коэффициентов, процентные ставки и кривые процентных ставок (например, LIBOR, EURIBOR, MosPrime), кредитные спрэды, подразумеваемая волатильность; котировки для идентичных активов или обязательств на неактивных рынках; данные, полученные из наблюдаемых рыночных данных или подтверждённые ими посредством корреляции или другими средствами (подтверждаемые рынком исходные данные). Уровень 3: ненаблюдаемые данные. К этому уровню относятся ненаблюдаемые исходные данные, которые используются, если релевантные наблюдаемые данные недоступны. Это может быть связано с низкой рыночной активностью или её отсутствием. Примеры ненаблюдаемых данных: исторические данные по активам, тождественным оцениваемому; предположения о риске, которые участники рынка использовали бы при установлении цены на актив или обязательство;  собственные данные организации, включая профессиональные суждения и модели. </t>
  </si>
  <si>
    <t>Методы оценки, которые могут применяться на уровне 2: Рыночный подход. Используются цены и другая информация, основанная на результатах рыночных сделок с идентичными или сопоставимыми активами/обязательствами. Например, применяются рыночные мультипликаторы, получаемые на базе группы сопоставимых сделок. Модель корректировки исторической цены (CAPM). Применяется для оценки долевых ценных бумаг, например акций российских эмитентов, допущенных к торгам на Московской бирже, при отсутствии наблюдаемой цены уровня 1 или 2 в течение не более 10 торговых дней. Методы, основанные на наблюдаемых данных, например, модели, использующие кривые доходности, кредитные спрэды и другие рыночные индикаторы. Исходные данные уровня 2 могут быть использованы для оценки без применения субъективных допущений участников рынка. Методы оценки, которые могут применяться на уровне 3: Доходный подход (метод дисконтирования денежных потоков, DCF). Будущие денежные потоки приводятся к текущей стоимости с использованием ставки дисконтирования. Этот метод часто используется для оценки некотируемых ценных бумаг, бизнес-активов, инвестиционной недвижимости и других долгосрочных активов. Затратный подход. Учитывает стоимость, необходимую для создания или замещения актива. Применяется, например, для оценки нематериальных активов или специальной недвижимости. Модели, основанные на профессиональном суждении. Например, оценка на основании отчёта оценщика или профессионального суждения организации.</t>
  </si>
  <si>
    <t>Настоящая годовая бухгалтерская (финансовая) отчетность подготовлена в соответствии с правилами составления годовой бухгалтерской (финансовой) отчетности, установленными в Российской Федерации, и соответствует требованиям отраслевых стандартов бухгалтерского учета в некредитных финансовых организациях (далее - ОСБУ) и положений МСФО.</t>
  </si>
  <si>
    <t>марта</t>
  </si>
  <si>
    <t>" 31 "      марта           2026 г.</t>
  </si>
  <si>
    <t>1 444</t>
  </si>
  <si>
    <t>1 880</t>
  </si>
  <si>
    <t>1 044</t>
  </si>
  <si>
    <t>81 542</t>
  </si>
  <si>
    <t>73 749</t>
  </si>
  <si>
    <t>31 738</t>
  </si>
  <si>
    <t>31 420</t>
  </si>
  <si>
    <t>29 804</t>
  </si>
  <si>
    <t>29 506</t>
  </si>
  <si>
    <t>7 733</t>
  </si>
  <si>
    <t>2 335</t>
  </si>
  <si>
    <t>6 907</t>
  </si>
  <si>
    <t>3 771</t>
  </si>
  <si>
    <t>(318)</t>
  </si>
  <si>
    <t>(282)</t>
  </si>
  <si>
    <t>(16)</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</si>
  <si>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 (сравнительные данные).</t>
  </si>
  <si>
    <t>(378)</t>
  </si>
  <si>
    <t>(119)</t>
  </si>
  <si>
    <t>(93)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</si>
</sst>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00,"/>
  </numFmts>
  <fonts count="26" x14ac:knownFonts="1">
    <font>
      <sz val="10"/>
      <name val="Arial Cyr"/>
      <charset val="204"/>
    </font>
    <font>
      <sz val="11"/>
      <name val="Times New Roman"/>
      <family val="1"/>
      <charset val="204"/>
    </font>
    <font>
      <sz val="9"/>
      <name val="Times New Roman"/>
      <family val="1"/>
      <charset val="204"/>
    </font>
    <font>
      <sz val="12"/>
      <name val="Times New Roman"/>
      <family val="1"/>
      <charset val="204"/>
    </font>
    <font>
      <sz val="10.5"/>
      <name val="Times New Roman"/>
      <family val="1"/>
      <charset val="204"/>
    </font>
    <font>
      <b/>
      <sz val="11"/>
      <name val="Times New Roman"/>
      <family val="1"/>
      <charset val="204"/>
    </font>
    <font>
      <u/>
      <sz val="10"/>
      <color theme="10"/>
      <name val="Arial Cyr"/>
      <charset val="204"/>
    </font>
    <font>
      <b/>
      <sz val="12"/>
      <name val="Times New Roman"/>
      <family val="1"/>
      <charset val="204"/>
    </font>
    <font>
      <sz val="8"/>
      <name val="Arial"/>
      <family val="2"/>
      <charset val="204"/>
    </font>
    <font>
      <b/>
      <sz val="10"/>
      <name val="Times New Roman"/>
      <family val="1"/>
      <charset val="204"/>
    </font>
    <font>
      <sz val="10"/>
      <name val="Times New Roman"/>
      <family val="1"/>
      <charset val="204"/>
    </font>
    <font>
      <sz val="11"/>
      <color theme="0"/>
      <name val="Times New Roman"/>
      <family val="1"/>
      <charset val="204"/>
    </font>
    <font>
      <b/>
      <sz val="12"/>
      <color rgb="FF000000"/>
      <name val="Times New Roman"/>
      <family val="1"/>
      <charset val="204"/>
    </font>
    <font>
      <u/>
      <sz val="10"/>
      <color theme="10"/>
      <name val="Times New Roman"/>
      <family val="1"/>
      <charset val="204"/>
    </font>
    <font>
      <sz val="10"/>
      <color rgb="FF000000"/>
      <name val="Times New Roman"/>
      <family val="1"/>
      <charset val="204"/>
    </font>
    <font>
      <b/>
      <sz val="12"/>
      <color theme="1"/>
      <name val="Times New Roman"/>
      <family val="1"/>
      <charset val="204"/>
    </font>
    <font>
      <sz val="10"/>
      <color theme="1"/>
      <name val="Times New Roman"/>
      <family val="1"/>
      <charset val="204"/>
    </font>
    <font>
      <b/>
      <sz val="10"/>
      <color theme="1"/>
      <name val="Times New Roman"/>
      <family val="1"/>
      <charset val="204"/>
    </font>
    <font>
      <sz val="10"/>
      <color theme="0"/>
      <name val="Times New Roman"/>
      <family val="1"/>
      <charset val="204"/>
    </font>
    <font>
      <sz val="8"/>
      <name val="Times New Roman"/>
      <family val="1"/>
      <charset val="204"/>
    </font>
    <font>
      <b/>
      <sz val="8"/>
      <name val="Times New Roman"/>
      <family val="1"/>
      <charset val="204"/>
    </font>
    <font>
      <u/>
      <sz val="10"/>
      <name val="Times New Roman"/>
      <family val="1"/>
      <charset val="204"/>
    </font>
    <font>
      <u/>
      <sz val="10"/>
      <color rgb="FF000000"/>
      <name val="Times New Roman"/>
      <family val="1"/>
      <charset val="204"/>
    </font>
    <font>
      <b/>
      <sz val="11"/>
      <color theme="0"/>
      <name val="Times New Roman"/>
      <family val="1"/>
      <charset val="204"/>
    </font>
    <font>
      <b/>
      <sz val="10"/>
      <color rgb="FF333333"/>
      <name val="Times New Roman"/>
      <family val="1"/>
      <charset val="204"/>
    </font>
    <font>
      <sz val="10"/>
      <name val="Calibri"/>
      <family val="2"/>
      <charset val="204"/>
    </font>
  </fonts>
  <fills count="7">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bgColor indexed="64"/>
      </patternFill>
    </fill>
    <fill>
      <patternFill patternType="solid">
        <fgColor theme="4" tint="0.79998168889431442"/>
        <bgColor indexed="64"/>
      </patternFill>
    </fill>
  </fills>
  <borders count="3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3">
    <xf numFmtId="0" fontId="0" fillId="0" borderId="0"/>
    <xf numFmtId="0" fontId="6" fillId="0" borderId="0" applyNumberFormat="0" applyFill="0" applyBorder="0" applyAlignment="0" applyProtection="0"/>
    <xf numFmtId="0" fontId="8" fillId="0" borderId="0"/>
  </cellStyleXfs>
  <cellXfs count="625">
    <xf numFmtId="0" fontId="0" fillId="0" borderId="0" xfId="0"/>
    <xf numFmtId="49" fontId="1" fillId="0" borderId="0" xfId="0" applyNumberFormat="1" applyFont="1" applyFill="1" applyBorder="1" applyAlignment="1">
      <alignment horizontal="center" vertical="center"/>
    </xf>
    <xf numFmtId="0" fontId="1" fillId="0" borderId="0" xfId="0" applyFont="1" applyFill="1" applyBorder="1" applyAlignment="1">
      <alignment horizontal="center" vertical="top"/>
    </xf>
    <xf numFmtId="0" fontId="4" fillId="0" borderId="0" xfId="0" applyFont="1" applyFill="1"/>
    <xf numFmtId="0" fontId="1" fillId="0" borderId="0" xfId="0" applyFont="1" applyFill="1"/>
    <xf numFmtId="0" fontId="3" fillId="0" borderId="0" xfId="0" applyFont="1" applyFill="1" applyAlignment="1">
      <alignment horizontal="left"/>
    </xf>
    <xf numFmtId="0" fontId="3" fillId="0" borderId="0" xfId="0" applyFont="1" applyFill="1" applyAlignment="1">
      <alignment horizontal="center" wrapText="1"/>
    </xf>
    <xf numFmtId="0" fontId="2" fillId="0" borderId="0" xfId="0" applyFont="1" applyFill="1" applyAlignment="1">
      <alignment horizontal="left"/>
    </xf>
    <xf numFmtId="0" fontId="1" fillId="0" borderId="0" xfId="0" applyFont="1" applyFill="1" applyBorder="1" applyAlignment="1">
      <alignment horizontal="left"/>
    </xf>
    <xf numFmtId="0" fontId="1" fillId="0" borderId="0" xfId="0" applyFont="1" applyFill="1" applyBorder="1" applyAlignment="1">
      <alignment horizontal="center"/>
    </xf>
    <xf numFmtId="0" fontId="1" fillId="0" borderId="0" xfId="0" applyFont="1" applyFill="1" applyAlignment="1">
      <alignment horizontal="left" vertical="top"/>
    </xf>
    <xf numFmtId="0" fontId="1" fillId="0" borderId="8" xfId="0" applyFont="1" applyFill="1" applyBorder="1" applyAlignment="1">
      <alignment horizontal="justify" vertical="top"/>
    </xf>
    <xf numFmtId="0" fontId="1" fillId="0" borderId="8" xfId="0" applyFont="1" applyFill="1" applyBorder="1" applyAlignment="1">
      <alignment horizontal="justify" vertical="center"/>
    </xf>
    <xf numFmtId="0" fontId="1"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left" vertical="top"/>
    </xf>
    <xf numFmtId="49" fontId="1" fillId="0" borderId="0" xfId="0" applyNumberFormat="1" applyFont="1" applyFill="1" applyBorder="1" applyAlignment="1">
      <alignment horizontal="center" vertical="top"/>
    </xf>
    <xf numFmtId="0" fontId="1" fillId="0" borderId="0" xfId="0" applyFont="1" applyFill="1" applyBorder="1" applyAlignment="1">
      <alignment horizontal="justify" vertical="top"/>
    </xf>
    <xf numFmtId="0" fontId="1" fillId="0" borderId="0" xfId="0" applyFont="1" applyFill="1" applyBorder="1" applyAlignment="1">
      <alignment horizontal="left" vertical="top" wrapText="1"/>
    </xf>
    <xf numFmtId="0" fontId="1" fillId="0" borderId="0" xfId="0" applyNumberFormat="1" applyFont="1" applyFill="1" applyBorder="1" applyAlignment="1">
      <alignment horizontal="center" vertical="top"/>
    </xf>
    <xf numFmtId="0" fontId="1" fillId="0" borderId="0" xfId="0" applyNumberFormat="1" applyFont="1" applyFill="1" applyBorder="1" applyAlignment="1">
      <alignment horizontal="center"/>
    </xf>
    <xf numFmtId="0" fontId="2" fillId="0" borderId="0" xfId="0" applyFont="1" applyFill="1" applyAlignment="1">
      <alignment horizontal="center" vertical="top"/>
    </xf>
    <xf numFmtId="0" fontId="1" fillId="0" borderId="0" xfId="0" applyFont="1" applyFill="1" applyAlignment="1">
      <alignment horizontal="center" vertical="top"/>
    </xf>
    <xf numFmtId="0" fontId="5" fillId="2" borderId="8" xfId="0" applyFont="1" applyFill="1" applyBorder="1" applyAlignment="1">
      <alignment horizontal="justify" vertical="center"/>
    </xf>
    <xf numFmtId="0" fontId="5" fillId="2" borderId="8" xfId="0" applyFont="1" applyFill="1" applyBorder="1" applyAlignment="1">
      <alignment horizontal="justify" vertical="top"/>
    </xf>
    <xf numFmtId="0" fontId="1" fillId="0" borderId="0" xfId="0" applyFont="1" applyFill="1" applyAlignment="1">
      <alignment horizontal="left"/>
    </xf>
    <xf numFmtId="0" fontId="1" fillId="0" borderId="0" xfId="0" applyFont="1" applyFill="1" applyAlignment="1">
      <alignment horizontal="right"/>
    </xf>
    <xf numFmtId="0" fontId="2"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1" fillId="0" borderId="0" xfId="0" applyFont="1" applyFill="1" applyAlignment="1">
      <alignment horizontal="center"/>
    </xf>
    <xf numFmtId="0" fontId="3" fillId="0" borderId="0" xfId="2" applyFont="1" applyAlignment="1">
      <alignment horizontal="right"/>
    </xf>
    <xf numFmtId="0" fontId="1" fillId="2" borderId="8" xfId="0" applyFont="1" applyFill="1" applyBorder="1" applyAlignment="1">
      <alignment horizontal="justify" vertical="top"/>
    </xf>
    <xf numFmtId="0" fontId="1" fillId="0" borderId="8" xfId="0" applyFont="1" applyFill="1" applyBorder="1" applyAlignment="1">
      <alignment horizontal="left" vertical="top"/>
    </xf>
    <xf numFmtId="0" fontId="1" fillId="0" borderId="0" xfId="0" applyFont="1" applyFill="1" applyBorder="1" applyAlignment="1">
      <alignment horizontal="justify" vertical="top" wrapText="1"/>
    </xf>
    <xf numFmtId="0"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49" fontId="1" fillId="0" borderId="0" xfId="0" applyNumberFormat="1" applyFont="1" applyFill="1" applyBorder="1" applyAlignment="1">
      <alignment horizontal="center"/>
    </xf>
    <xf numFmtId="0" fontId="9" fillId="0" borderId="0" xfId="0" applyFont="1" applyFill="1" applyAlignment="1">
      <alignment horizontal="left" vertical="top"/>
    </xf>
    <xf numFmtId="0" fontId="10" fillId="0" borderId="8" xfId="0" applyFont="1" applyFill="1" applyBorder="1" applyAlignment="1">
      <alignment horizontal="justify" vertical="top"/>
    </xf>
    <xf numFmtId="0" fontId="10" fillId="0" borderId="0" xfId="0" applyFont="1" applyFill="1" applyAlignment="1">
      <alignment horizontal="left" vertical="top"/>
    </xf>
    <xf numFmtId="0" fontId="1" fillId="0" borderId="0" xfId="0" applyNumberFormat="1" applyFont="1" applyFill="1" applyBorder="1" applyAlignment="1">
      <alignment horizontal="left" vertical="top" indent="1"/>
    </xf>
    <xf numFmtId="49" fontId="1" fillId="0" borderId="9" xfId="0" applyNumberFormat="1" applyFont="1" applyFill="1" applyBorder="1" applyAlignment="1">
      <alignment horizontal="left" vertical="top"/>
    </xf>
    <xf numFmtId="49" fontId="11" fillId="0" borderId="0" xfId="0" applyNumberFormat="1" applyFont="1" applyFill="1" applyBorder="1" applyAlignment="1">
      <alignment horizontal="center" vertical="top"/>
    </xf>
    <xf numFmtId="0" fontId="11" fillId="0" borderId="0"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Alignment="1">
      <alignment horizontal="left" vertical="top"/>
    </xf>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Fill="1" applyAlignment="1">
      <alignment horizontal="right"/>
    </xf>
    <xf numFmtId="0" fontId="2"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10" fillId="0" borderId="0" xfId="0" applyFont="1"/>
    <xf numFmtId="3" fontId="10" fillId="0" borderId="0" xfId="0" applyNumberFormat="1" applyFont="1"/>
    <xf numFmtId="0" fontId="1" fillId="0" borderId="0" xfId="0" applyFont="1" applyAlignment="1">
      <alignment horizontal="justify" vertical="center"/>
    </xf>
    <xf numFmtId="49" fontId="10" fillId="0" borderId="0" xfId="0" applyNumberFormat="1" applyFont="1"/>
    <xf numFmtId="0" fontId="10" fillId="0" borderId="0" xfId="0" quotePrefix="1" applyFont="1"/>
    <xf numFmtId="0" fontId="10" fillId="0" borderId="0" xfId="0" applyFont="1" applyAlignment="1">
      <alignment horizontal="right" vertical="center"/>
    </xf>
    <xf numFmtId="0" fontId="10" fillId="0" borderId="18" xfId="0" applyFont="1" applyBorder="1" applyAlignment="1">
      <alignment horizontal="center"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 fillId="0" borderId="0" xfId="0" applyFont="1" applyAlignment="1">
      <alignment vertical="center"/>
    </xf>
    <xf numFmtId="0" fontId="10" fillId="0" borderId="17" xfId="0" applyFont="1" applyBorder="1" applyAlignment="1">
      <alignment horizontal="justify" vertical="center" wrapText="1"/>
    </xf>
    <xf numFmtId="0" fontId="16" fillId="0" borderId="0" xfId="0" applyFont="1" applyAlignment="1">
      <alignment horizontal="right" vertical="top"/>
    </xf>
    <xf numFmtId="0" fontId="16" fillId="0" borderId="16" xfId="0" applyFont="1" applyBorder="1" applyAlignment="1">
      <alignment horizontal="center" vertical="center" wrapText="1"/>
    </xf>
    <xf numFmtId="0" fontId="16" fillId="0" borderId="17" xfId="0" applyFont="1" applyBorder="1" applyAlignment="1">
      <alignment vertical="center" wrapText="1"/>
    </xf>
    <xf numFmtId="4" fontId="18" fillId="0" borderId="0" xfId="0" applyNumberFormat="1" applyFont="1"/>
    <xf numFmtId="0" fontId="18" fillId="0" borderId="0" xfId="0" applyFont="1"/>
    <xf numFmtId="0" fontId="12" fillId="0" borderId="0" xfId="0" applyFont="1" applyAlignment="1">
      <alignment vertical="top"/>
    </xf>
    <xf numFmtId="0" fontId="15" fillId="0" borderId="0" xfId="0" applyFont="1" applyAlignment="1">
      <alignment vertical="top"/>
    </xf>
    <xf numFmtId="0" fontId="16" fillId="0" borderId="0" xfId="0" applyFont="1" applyAlignment="1">
      <alignment horizontal="right" vertical="center"/>
    </xf>
    <xf numFmtId="0" fontId="10" fillId="0" borderId="0" xfId="0" applyFont="1" applyAlignment="1">
      <alignment horizontal="right"/>
    </xf>
    <xf numFmtId="165" fontId="10" fillId="0" borderId="17" xfId="0" applyNumberFormat="1" applyFont="1" applyFill="1" applyBorder="1" applyAlignment="1">
      <alignment vertical="center" wrapText="1"/>
    </xf>
    <xf numFmtId="0" fontId="10" fillId="0" borderId="0" xfId="0" applyFont="1" applyAlignment="1">
      <alignment horizontal="justify" vertical="center"/>
    </xf>
    <xf numFmtId="4" fontId="10" fillId="0" borderId="0" xfId="0" applyNumberFormat="1" applyFont="1"/>
    <xf numFmtId="0" fontId="9" fillId="0" borderId="0" xfId="0" applyFont="1" applyAlignment="1">
      <alignment vertical="center" wrapText="1"/>
    </xf>
    <xf numFmtId="0" fontId="16" fillId="0" borderId="0" xfId="0" applyFont="1" applyBorder="1" applyAlignment="1">
      <alignment vertical="center" wrapText="1"/>
    </xf>
    <xf numFmtId="0" fontId="10" fillId="0" borderId="0" xfId="0" applyFont="1" applyAlignment="1">
      <alignment horizontal="center" vertical="center"/>
    </xf>
    <xf numFmtId="0" fontId="18" fillId="0" borderId="0" xfId="0" applyFont="1" applyAlignment="1">
      <alignment vertical="center"/>
    </xf>
    <xf numFmtId="0" fontId="10" fillId="0" borderId="0" xfId="0" applyFont="1" applyAlignment="1">
      <alignment vertical="center"/>
    </xf>
    <xf numFmtId="0" fontId="10" fillId="0" borderId="18" xfId="0" applyFont="1" applyBorder="1" applyAlignment="1">
      <alignment horizontal="center"/>
    </xf>
    <xf numFmtId="0" fontId="12" fillId="0" borderId="0" xfId="0" applyFont="1" applyAlignment="1">
      <alignment vertical="center"/>
    </xf>
    <xf numFmtId="0" fontId="7" fillId="0" borderId="0" xfId="0" applyFont="1" applyAlignment="1">
      <alignment vertical="center"/>
    </xf>
    <xf numFmtId="0" fontId="10" fillId="0" borderId="0" xfId="0" applyFont="1" applyFill="1"/>
    <xf numFmtId="165" fontId="10" fillId="0" borderId="0" xfId="0" applyNumberFormat="1" applyFont="1"/>
    <xf numFmtId="0" fontId="9" fillId="0" borderId="0" xfId="0" applyFont="1" applyAlignment="1">
      <alignment vertical="center"/>
    </xf>
    <xf numFmtId="0" fontId="10" fillId="0" borderId="11" xfId="0" applyFont="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wrapText="1"/>
    </xf>
    <xf numFmtId="0" fontId="10" fillId="0" borderId="11" xfId="0" applyFont="1" applyBorder="1" applyAlignment="1">
      <alignment wrapText="1"/>
    </xf>
    <xf numFmtId="0" fontId="5" fillId="0" borderId="0" xfId="0" applyFont="1" applyAlignment="1">
      <alignment horizontal="center" vertical="center"/>
    </xf>
    <xf numFmtId="0" fontId="10" fillId="0" borderId="18" xfId="0" applyFont="1" applyBorder="1" applyAlignment="1">
      <alignment wrapText="1"/>
    </xf>
    <xf numFmtId="164" fontId="10" fillId="0" borderId="0" xfId="0" applyNumberFormat="1" applyFont="1"/>
    <xf numFmtId="4" fontId="10" fillId="0" borderId="0" xfId="0" applyNumberFormat="1" applyFont="1" applyFill="1" applyBorder="1" applyAlignment="1">
      <alignment vertical="center" wrapText="1"/>
    </xf>
    <xf numFmtId="0" fontId="10" fillId="0" borderId="0" xfId="0" applyFont="1" applyBorder="1"/>
    <xf numFmtId="0" fontId="1" fillId="0" borderId="0" xfId="0" applyFont="1" applyAlignment="1">
      <alignment horizontal="center" vertical="center"/>
    </xf>
    <xf numFmtId="14" fontId="10" fillId="0" borderId="0" xfId="0" applyNumberFormat="1" applyFont="1"/>
    <xf numFmtId="4" fontId="1" fillId="0" borderId="0" xfId="0" applyNumberFormat="1" applyFont="1" applyFill="1" applyBorder="1" applyAlignment="1">
      <alignment horizontal="justify" vertical="center" wrapText="1"/>
    </xf>
    <xf numFmtId="0" fontId="10" fillId="0" borderId="0" xfId="0" applyFont="1" applyAlignment="1">
      <alignment wrapText="1"/>
    </xf>
    <xf numFmtId="0" fontId="10" fillId="0" borderId="16" xfId="0" applyFont="1" applyFill="1" applyBorder="1" applyAlignment="1">
      <alignment horizontal="center" vertical="center" wrapText="1"/>
    </xf>
    <xf numFmtId="0" fontId="10" fillId="0" borderId="17" xfId="0" applyFont="1" applyFill="1" applyBorder="1" applyAlignment="1">
      <alignment vertical="center" wrapText="1"/>
    </xf>
    <xf numFmtId="0" fontId="19" fillId="0" borderId="0" xfId="2" applyFont="1" applyAlignment="1">
      <alignment horizontal="left"/>
    </xf>
    <xf numFmtId="0" fontId="19" fillId="0" borderId="0" xfId="2" applyFont="1"/>
    <xf numFmtId="0" fontId="20" fillId="0" borderId="0" xfId="2" applyFont="1" applyAlignment="1">
      <alignment horizontal="center" vertical="center" wrapText="1"/>
    </xf>
    <xf numFmtId="1" fontId="9" fillId="4" borderId="21" xfId="2" applyNumberFormat="1" applyFont="1" applyFill="1" applyBorder="1" applyAlignment="1">
      <alignment horizontal="right" vertical="top" wrapText="1"/>
    </xf>
    <xf numFmtId="0" fontId="9" fillId="4" borderId="21" xfId="2" applyFont="1" applyFill="1" applyBorder="1" applyAlignment="1">
      <alignment horizontal="left" vertical="top" wrapText="1"/>
    </xf>
    <xf numFmtId="0" fontId="19" fillId="0" borderId="0" xfId="2" applyFont="1" applyAlignment="1">
      <alignment horizontal="right" vertical="top" wrapText="1"/>
    </xf>
    <xf numFmtId="1" fontId="10" fillId="3" borderId="21" xfId="2" applyNumberFormat="1" applyFont="1" applyFill="1" applyBorder="1" applyAlignment="1">
      <alignment horizontal="right" vertical="top" wrapText="1"/>
    </xf>
    <xf numFmtId="0" fontId="10" fillId="3" borderId="21" xfId="2" applyFont="1" applyFill="1" applyBorder="1" applyAlignment="1">
      <alignment horizontal="left" vertical="top" wrapText="1"/>
    </xf>
    <xf numFmtId="1" fontId="10" fillId="0" borderId="21" xfId="2" applyNumberFormat="1" applyFont="1" applyBorder="1" applyAlignment="1">
      <alignment horizontal="right" vertical="top" wrapText="1"/>
    </xf>
    <xf numFmtId="0" fontId="10" fillId="0" borderId="21" xfId="2" applyFont="1" applyBorder="1" applyAlignment="1">
      <alignment horizontal="left" vertical="top" wrapText="1"/>
    </xf>
    <xf numFmtId="1" fontId="10" fillId="2" borderId="21" xfId="2" applyNumberFormat="1" applyFont="1" applyFill="1" applyBorder="1" applyAlignment="1">
      <alignment horizontal="right" vertical="top" wrapText="1"/>
    </xf>
    <xf numFmtId="0" fontId="10" fillId="2" borderId="21" xfId="2" applyFont="1" applyFill="1" applyBorder="1" applyAlignment="1">
      <alignment horizontal="left" vertical="top" wrapText="1"/>
    </xf>
    <xf numFmtId="0" fontId="10" fillId="0" borderId="22" xfId="2" applyFont="1" applyBorder="1" applyAlignment="1">
      <alignment horizontal="left" vertical="top" wrapText="1"/>
    </xf>
    <xf numFmtId="0" fontId="21" fillId="0" borderId="0" xfId="0" applyFont="1"/>
    <xf numFmtId="49" fontId="5" fillId="0" borderId="0" xfId="0" applyNumberFormat="1" applyFont="1" applyFill="1" applyBorder="1" applyAlignment="1">
      <alignment horizontal="center" vertical="top"/>
    </xf>
    <xf numFmtId="0" fontId="10" fillId="0" borderId="18" xfId="0" applyFont="1" applyBorder="1" applyAlignment="1">
      <alignment horizontal="center"/>
    </xf>
    <xf numFmtId="0" fontId="0" fillId="0" borderId="0" xfId="0" applyAlignment="1">
      <alignment horizontal="left" wrapText="1"/>
    </xf>
    <xf numFmtId="0" fontId="0" fillId="0" borderId="0" xfId="0" applyAlignment="1">
      <alignment horizontal="center"/>
    </xf>
    <xf numFmtId="0" fontId="10" fillId="0" borderId="0" xfId="0" applyFont="1" applyAlignment="1">
      <alignment horizontal="center" vertical="center" wrapText="1"/>
    </xf>
    <xf numFmtId="49" fontId="5" fillId="2" borderId="6" xfId="0" applyNumberFormat="1" applyFont="1" applyFill="1" applyBorder="1" applyAlignment="1">
      <alignment horizontal="center" vertical="top"/>
    </xf>
    <xf numFmtId="0" fontId="5" fillId="2" borderId="6" xfId="0" applyFont="1" applyFill="1" applyBorder="1" applyAlignment="1">
      <alignment horizontal="justify" vertical="top"/>
    </xf>
    <xf numFmtId="0" fontId="5" fillId="2" borderId="6" xfId="0" applyFont="1" applyFill="1" applyBorder="1" applyAlignment="1">
      <alignment horizontal="left" vertical="top" wrapText="1"/>
    </xf>
    <xf numFmtId="0" fontId="5" fillId="2" borderId="0" xfId="0" applyFont="1" applyFill="1" applyBorder="1" applyAlignment="1">
      <alignment horizontal="left" vertical="top" wrapText="1"/>
    </xf>
    <xf numFmtId="0" fontId="23" fillId="0" borderId="0" xfId="0" applyFont="1" applyFill="1" applyBorder="1" applyAlignment="1">
      <alignment horizontal="center" vertical="center" wrapText="1"/>
    </xf>
    <xf numFmtId="0" fontId="23" fillId="0" borderId="0" xfId="0" applyFont="1" applyFill="1" applyBorder="1" applyAlignment="1">
      <alignment vertical="center" wrapText="1"/>
    </xf>
    <xf numFmtId="0" fontId="18" fillId="0" borderId="0" xfId="0" applyFont="1" applyAlignment="1">
      <alignment wrapText="1"/>
    </xf>
    <xf numFmtId="0" fontId="16" fillId="0" borderId="16" xfId="0" applyFont="1" applyBorder="1" applyAlignment="1">
      <alignment horizontal="center" vertical="center" wrapText="1"/>
    </xf>
    <xf numFmtId="0" fontId="10" fillId="3" borderId="11" xfId="0" applyFont="1" applyFill="1" applyBorder="1" applyAlignment="1">
      <alignment horizontal="center" vertical="center"/>
    </xf>
    <xf numFmtId="0" fontId="10" fillId="3" borderId="11" xfId="0" applyFont="1" applyFill="1" applyBorder="1" applyAlignment="1">
      <alignment horizontal="center"/>
    </xf>
    <xf numFmtId="0" fontId="9" fillId="3" borderId="20" xfId="2" applyFont="1" applyFill="1" applyBorder="1" applyAlignment="1">
      <alignment horizontal="center" vertical="center" wrapText="1"/>
    </xf>
    <xf numFmtId="0" fontId="1" fillId="3" borderId="3" xfId="0" applyFont="1" applyFill="1" applyBorder="1" applyAlignment="1">
      <alignment horizontal="left"/>
    </xf>
    <xf numFmtId="0" fontId="1" fillId="3" borderId="0" xfId="0" applyFont="1" applyFill="1" applyBorder="1" applyAlignment="1">
      <alignment horizontal="left"/>
    </xf>
    <xf numFmtId="0" fontId="1"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7" xfId="0" applyFont="1" applyFill="1" applyBorder="1" applyAlignment="1">
      <alignment horizontal="left"/>
    </xf>
    <xf numFmtId="0" fontId="5" fillId="3" borderId="8" xfId="0" applyFont="1" applyFill="1" applyBorder="1" applyAlignment="1">
      <alignment horizontal="justify" vertical="top"/>
    </xf>
    <xf numFmtId="4" fontId="23" fillId="0" borderId="0" xfId="0" applyNumberFormat="1" applyFont="1" applyFill="1" applyBorder="1" applyAlignment="1">
      <alignment vertical="center" wrapText="1"/>
    </xf>
    <xf numFmtId="0" fontId="5" fillId="0" borderId="0" xfId="0" applyFont="1" applyFill="1" applyBorder="1" applyAlignment="1">
      <alignment horizontal="left" vertical="top" wrapText="1"/>
    </xf>
    <xf numFmtId="0" fontId="5" fillId="0" borderId="0" xfId="0" applyNumberFormat="1" applyFont="1" applyFill="1" applyBorder="1" applyAlignment="1">
      <alignment horizontal="center" vertical="top"/>
    </xf>
    <xf numFmtId="165" fontId="5" fillId="0" borderId="0" xfId="0" applyNumberFormat="1" applyFont="1" applyFill="1" applyBorder="1" applyAlignment="1">
      <alignment horizontal="center" vertical="top"/>
    </xf>
    <xf numFmtId="0" fontId="5" fillId="0" borderId="0" xfId="0" applyFont="1" applyFill="1" applyBorder="1" applyAlignment="1">
      <alignment horizontal="justify" vertical="top"/>
    </xf>
    <xf numFmtId="0" fontId="1" fillId="0" borderId="0" xfId="0" applyFont="1" applyFill="1" applyAlignment="1">
      <alignment horizontal="left"/>
    </xf>
    <xf numFmtId="0" fontId="1" fillId="0" borderId="0" xfId="0" applyFont="1" applyFill="1" applyAlignment="1">
      <alignment horizontal="center"/>
    </xf>
    <xf numFmtId="0" fontId="1" fillId="0" borderId="0" xfId="0" applyFont="1" applyFill="1" applyAlignment="1">
      <alignment horizontal="right"/>
    </xf>
    <xf numFmtId="0" fontId="10" fillId="0" borderId="16" xfId="0" applyFont="1" applyBorder="1" applyAlignment="1">
      <alignment horizontal="center" vertical="center" wrapText="1"/>
    </xf>
    <xf numFmtId="0" fontId="7" fillId="0" borderId="0" xfId="0" applyFont="1" applyAlignment="1">
      <alignment horizontal="center" vertical="center" wrapText="1"/>
    </xf>
    <xf numFmtId="0" fontId="9" fillId="2" borderId="18" xfId="0" applyFont="1" applyFill="1" applyBorder="1" applyAlignment="1">
      <alignment horizontal="center" vertical="center" wrapText="1"/>
    </xf>
    <xf numFmtId="0" fontId="7" fillId="0" borderId="0" xfId="0" applyFont="1" applyAlignment="1">
      <alignment horizontal="center" vertical="center"/>
    </xf>
    <xf numFmtId="0" fontId="10" fillId="0" borderId="16" xfId="0" applyFont="1" applyBorder="1" applyAlignment="1">
      <alignment horizontal="center" vertical="center" wrapText="1"/>
    </xf>
    <xf numFmtId="0" fontId="7" fillId="0" borderId="0" xfId="0" applyFont="1" applyAlignment="1">
      <alignment horizontal="center" vertical="center" wrapText="1"/>
    </xf>
    <xf numFmtId="0" fontId="9" fillId="3" borderId="11" xfId="2" applyFont="1" applyFill="1" applyBorder="1" applyAlignment="1">
      <alignment horizontal="center" vertical="center" wrapText="1"/>
    </xf>
    <xf numFmtId="0" fontId="9" fillId="3" borderId="11" xfId="0" applyFont="1" applyFill="1" applyBorder="1" applyAlignment="1">
      <alignment horizontal="justify" vertical="top"/>
    </xf>
    <xf numFmtId="0" fontId="9" fillId="3" borderId="11" xfId="0" applyFont="1" applyFill="1" applyBorder="1" applyAlignment="1">
      <alignment horizontal="left"/>
    </xf>
    <xf numFmtId="0" fontId="9" fillId="2" borderId="15" xfId="0" applyFont="1" applyFill="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9" fillId="0" borderId="16" xfId="0" applyFont="1" applyFill="1" applyBorder="1" applyAlignment="1">
      <alignment vertical="center" wrapText="1"/>
    </xf>
    <xf numFmtId="0" fontId="9" fillId="0" borderId="17" xfId="0" applyFont="1" applyFill="1" applyBorder="1" applyAlignment="1">
      <alignmen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65" fontId="1" fillId="0" borderId="0" xfId="0" applyNumberFormat="1" applyFont="1" applyFill="1" applyBorder="1" applyAlignment="1">
      <alignment horizontal="center" vertical="center" wrapText="1"/>
    </xf>
    <xf numFmtId="0" fontId="19" fillId="0" borderId="0" xfId="2" applyFont="1" applyAlignment="1">
      <alignment horizontal="center"/>
    </xf>
    <xf numFmtId="1" fontId="10" fillId="4" borderId="21" xfId="2" applyNumberFormat="1" applyFont="1" applyFill="1" applyBorder="1" applyAlignment="1">
      <alignment horizontal="center" vertical="top" wrapText="1"/>
    </xf>
    <xf numFmtId="0" fontId="10" fillId="4" borderId="21" xfId="2" applyFont="1" applyFill="1" applyBorder="1" applyAlignment="1">
      <alignment horizontal="left" vertical="top" wrapText="1"/>
    </xf>
    <xf numFmtId="1" fontId="10" fillId="3" borderId="21" xfId="2" applyNumberFormat="1" applyFont="1" applyFill="1" applyBorder="1" applyAlignment="1">
      <alignment horizontal="center" vertical="top" wrapText="1"/>
    </xf>
    <xf numFmtId="1" fontId="10" fillId="2" borderId="21" xfId="2" applyNumberFormat="1" applyFont="1" applyFill="1" applyBorder="1" applyAlignment="1">
      <alignment horizontal="center" vertical="top" wrapText="1"/>
    </xf>
    <xf numFmtId="1" fontId="10" fillId="0" borderId="21" xfId="2" applyNumberFormat="1" applyFont="1" applyBorder="1" applyAlignment="1">
      <alignment horizontal="center" vertical="top" wrapText="1"/>
    </xf>
    <xf numFmtId="1" fontId="10" fillId="6" borderId="21" xfId="2" applyNumberFormat="1" applyFont="1" applyFill="1" applyBorder="1" applyAlignment="1">
      <alignment horizontal="center" vertical="top" wrapText="1"/>
    </xf>
    <xf numFmtId="0" fontId="10" fillId="6" borderId="21" xfId="2" applyFont="1" applyFill="1" applyBorder="1" applyAlignment="1">
      <alignment horizontal="left" vertical="top" wrapText="1"/>
    </xf>
    <xf numFmtId="1" fontId="10" fillId="0" borderId="0" xfId="2" applyNumberFormat="1" applyFont="1" applyBorder="1" applyAlignment="1">
      <alignment horizontal="center" vertical="top" wrapText="1"/>
    </xf>
    <xf numFmtId="0" fontId="10" fillId="0" borderId="0" xfId="2" applyFont="1" applyBorder="1" applyAlignment="1">
      <alignment horizontal="left" vertical="top" wrapText="1"/>
    </xf>
    <xf numFmtId="165" fontId="10" fillId="0" borderId="0" xfId="2" applyNumberFormat="1" applyFont="1" applyBorder="1" applyAlignment="1">
      <alignment horizontal="right" vertical="top" wrapText="1"/>
    </xf>
    <xf numFmtId="165" fontId="10" fillId="0" borderId="0" xfId="2" applyNumberFormat="1" applyFont="1" applyFill="1" applyBorder="1" applyAlignment="1">
      <alignment horizontal="right" vertical="top" wrapText="1"/>
    </xf>
    <xf numFmtId="0" fontId="10" fillId="0" borderId="6" xfId="0" applyFont="1" applyFill="1" applyBorder="1"/>
    <xf numFmtId="0" fontId="10" fillId="0" borderId="6" xfId="0" applyFont="1" applyFill="1" applyBorder="1" applyAlignment="1">
      <alignment horizontal="center"/>
    </xf>
    <xf numFmtId="3" fontId="10" fillId="0" borderId="17" xfId="0" applyNumberFormat="1" applyFont="1" applyFill="1" applyBorder="1" applyAlignment="1">
      <alignment vertical="center" wrapText="1"/>
    </xf>
    <xf numFmtId="3" fontId="10" fillId="0" borderId="17" xfId="0" applyNumberFormat="1" applyFont="1" applyBorder="1" applyAlignment="1">
      <alignment vertical="center" wrapText="1"/>
    </xf>
    <xf numFmtId="3" fontId="10" fillId="0" borderId="18" xfId="0" applyNumberFormat="1" applyFont="1" applyBorder="1" applyAlignment="1">
      <alignment vertical="center" wrapText="1"/>
    </xf>
    <xf numFmtId="3" fontId="10" fillId="0" borderId="18" xfId="0" applyNumberFormat="1" applyFont="1" applyFill="1" applyBorder="1" applyAlignment="1">
      <alignment vertical="center" wrapText="1"/>
    </xf>
    <xf numFmtId="3" fontId="16" fillId="0" borderId="17" xfId="0" applyNumberFormat="1" applyFont="1" applyBorder="1" applyAlignment="1">
      <alignment horizontal="center" vertical="center" wrapText="1"/>
    </xf>
    <xf numFmtId="3" fontId="9" fillId="2" borderId="11" xfId="0" applyNumberFormat="1" applyFont="1" applyFill="1" applyBorder="1"/>
    <xf numFmtId="3" fontId="10" fillId="0" borderId="11" xfId="0" applyNumberFormat="1" applyFont="1" applyBorder="1"/>
    <xf numFmtId="3" fontId="10" fillId="0" borderId="11" xfId="0" applyNumberFormat="1" applyFont="1" applyFill="1" applyBorder="1"/>
    <xf numFmtId="0" fontId="10" fillId="0" borderId="18" xfId="0" applyFont="1" applyBorder="1" applyAlignment="1">
      <alignment horizontal="justify" vertical="center" wrapText="1"/>
    </xf>
    <xf numFmtId="0" fontId="0" fillId="0" borderId="0" xfId="0" applyFont="1" applyAlignment="1">
      <alignment horizontal="center"/>
    </xf>
    <xf numFmtId="0" fontId="0" fillId="0" borderId="0" xfId="0" applyFont="1"/>
    <xf numFmtId="4" fontId="10" fillId="0" borderId="17" xfId="0" applyNumberFormat="1" applyFont="1" applyBorder="1" applyAlignment="1">
      <alignment vertical="center" wrapText="1"/>
    </xf>
    <xf numFmtId="4" fontId="9" fillId="2" borderId="17" xfId="0" applyNumberFormat="1" applyFont="1" applyFill="1" applyBorder="1" applyAlignment="1">
      <alignment vertical="center" wrapText="1"/>
    </xf>
    <xf numFmtId="0" fontId="25" fillId="0" borderId="17" xfId="0" applyFont="1" applyBorder="1" applyAlignment="1">
      <alignment vertical="center" wrapText="1"/>
    </xf>
    <xf numFmtId="3" fontId="10" fillId="0" borderId="9" xfId="0" applyNumberFormat="1" applyFont="1" applyFill="1" applyBorder="1" applyAlignment="1">
      <alignment horizontal="center" vertical="top"/>
    </xf>
    <xf numFmtId="3" fontId="10" fillId="0" borderId="8" xfId="0" applyNumberFormat="1" applyFont="1" applyFill="1" applyBorder="1" applyAlignment="1">
      <alignment horizontal="center" vertical="top"/>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165" fontId="10" fillId="0" borderId="0" xfId="0" applyNumberFormat="1" applyFont="1" applyFill="1" applyBorder="1" applyAlignment="1">
      <alignment horizontal="center" vertical="center" wrapText="1"/>
    </xf>
    <xf numFmtId="3" fontId="10" fillId="4" borderId="21" xfId="2" applyNumberFormat="1" applyFont="1" applyFill="1" applyBorder="1" applyAlignment="1">
      <alignment horizontal="right" vertical="top" wrapText="1"/>
    </xf>
    <xf numFmtId="3" fontId="10" fillId="3" borderId="21" xfId="2" applyNumberFormat="1" applyFont="1" applyFill="1" applyBorder="1" applyAlignment="1">
      <alignment horizontal="right" vertical="top" wrapText="1"/>
    </xf>
    <xf numFmtId="3" fontId="10" fillId="2" borderId="21" xfId="2" applyNumberFormat="1" applyFont="1" applyFill="1" applyBorder="1" applyAlignment="1">
      <alignment horizontal="right" vertical="top" wrapText="1"/>
    </xf>
    <xf numFmtId="3" fontId="10" fillId="0" borderId="21" xfId="2" applyNumberFormat="1" applyFont="1" applyFill="1" applyBorder="1" applyAlignment="1">
      <alignment horizontal="right" vertical="top" wrapText="1"/>
    </xf>
    <xf numFmtId="3" fontId="10" fillId="0" borderId="21" xfId="2" applyNumberFormat="1" applyFont="1" applyBorder="1" applyAlignment="1">
      <alignment horizontal="right" vertical="top" wrapText="1"/>
    </xf>
    <xf numFmtId="3" fontId="10" fillId="6" borderId="21" xfId="2" applyNumberFormat="1" applyFont="1" applyFill="1" applyBorder="1" applyAlignment="1">
      <alignment horizontal="right" vertical="top" wrapText="1"/>
    </xf>
    <xf numFmtId="3" fontId="9" fillId="4" borderId="21" xfId="2" applyNumberFormat="1" applyFont="1" applyFill="1" applyBorder="1" applyAlignment="1">
      <alignment horizontal="right" vertical="top" wrapText="1"/>
    </xf>
    <xf numFmtId="0" fontId="10" fillId="0" borderId="11" xfId="0" applyFont="1" applyFill="1" applyBorder="1" applyAlignment="1">
      <alignment horizontal="center"/>
    </xf>
    <xf numFmtId="0" fontId="2" fillId="3" borderId="11" xfId="0" applyFont="1" applyFill="1" applyBorder="1" applyAlignment="1">
      <alignment horizontal="center" vertical="top"/>
    </xf>
    <xf numFmtId="49" fontId="9" fillId="3" borderId="11" xfId="0" applyNumberFormat="1" applyFont="1" applyFill="1" applyBorder="1" applyAlignment="1">
      <alignment horizontal="center"/>
    </xf>
    <xf numFmtId="49" fontId="9" fillId="3" borderId="11" xfId="0" applyNumberFormat="1" applyFont="1" applyFill="1" applyBorder="1" applyAlignment="1">
      <alignment horizontal="left"/>
    </xf>
    <xf numFmtId="0" fontId="10" fillId="0" borderId="16" xfId="0" applyFont="1" applyBorder="1" applyAlignment="1">
      <alignment horizontal="center" vertical="center" wrapText="1"/>
    </xf>
    <xf numFmtId="3" fontId="10" fillId="0" borderId="18" xfId="0" applyNumberFormat="1" applyFont="1" applyBorder="1" applyAlignment="1">
      <alignment horizontal="center" vertical="center" wrapText="1"/>
    </xf>
    <xf numFmtId="0" fontId="2" fillId="3" borderId="11" xfId="0" applyFont="1" applyFill="1" applyBorder="1" applyAlignment="1">
      <alignment horizontal="center" textRotation="90" wrapText="1"/>
    </xf>
    <xf numFmtId="0" fontId="9" fillId="2" borderId="11" xfId="0" applyFont="1" applyFill="1" applyBorder="1" applyAlignment="1">
      <alignment horizontal="justify" vertical="top"/>
    </xf>
    <xf numFmtId="0" fontId="9" fillId="2" borderId="11" xfId="0" applyFont="1" applyFill="1" applyBorder="1" applyAlignment="1">
      <alignment horizontal="left"/>
    </xf>
    <xf numFmtId="49" fontId="9" fillId="2" borderId="11" xfId="0" applyNumberFormat="1" applyFont="1" applyFill="1" applyBorder="1" applyAlignment="1">
      <alignment horizontal="left"/>
    </xf>
    <xf numFmtId="49" fontId="9" fillId="2" borderId="11" xfId="0" applyNumberFormat="1" applyFont="1" applyFill="1" applyBorder="1" applyAlignment="1">
      <alignment horizontal="center"/>
    </xf>
    <xf numFmtId="0" fontId="10" fillId="0" borderId="11" xfId="0" applyFont="1" applyFill="1" applyBorder="1" applyAlignment="1">
      <alignment horizontal="justify" vertical="top"/>
    </xf>
    <xf numFmtId="3" fontId="10" fillId="0" borderId="11" xfId="0" applyNumberFormat="1" applyFont="1" applyFill="1" applyBorder="1" applyAlignment="1">
      <alignment horizontal="center" vertical="top"/>
    </xf>
    <xf numFmtId="0" fontId="10" fillId="0" borderId="11" xfId="0" applyFont="1" applyFill="1" applyBorder="1" applyAlignment="1">
      <alignment horizontal="center" vertical="center"/>
    </xf>
    <xf numFmtId="0" fontId="10" fillId="0" borderId="11" xfId="0" applyFont="1" applyFill="1" applyBorder="1" applyAlignment="1">
      <alignment wrapText="1"/>
    </xf>
    <xf numFmtId="49" fontId="10" fillId="0" borderId="11" xfId="0" applyNumberFormat="1" applyFont="1" applyFill="1" applyBorder="1" applyAlignment="1">
      <alignment horizontal="center" vertical="top"/>
    </xf>
    <xf numFmtId="3" fontId="10" fillId="0" borderId="11" xfId="0" quotePrefix="1" applyNumberFormat="1" applyFont="1" applyFill="1" applyBorder="1" applyAlignment="1">
      <alignment horizontal="right"/>
    </xf>
    <xf numFmtId="3" fontId="10" fillId="0" borderId="11" xfId="0" applyNumberFormat="1" applyFont="1" applyFill="1" applyBorder="1" applyAlignment="1">
      <alignment horizontal="right"/>
    </xf>
    <xf numFmtId="0" fontId="9" fillId="2" borderId="26" xfId="0" applyFont="1" applyFill="1" applyBorder="1" applyAlignment="1">
      <alignment horizontal="justify" vertical="top"/>
    </xf>
    <xf numFmtId="0" fontId="9" fillId="2" borderId="26" xfId="0" applyFont="1" applyFill="1" applyBorder="1" applyAlignment="1">
      <alignment horizontal="left"/>
    </xf>
    <xf numFmtId="49" fontId="9" fillId="2" borderId="26" xfId="0" applyNumberFormat="1" applyFont="1" applyFill="1" applyBorder="1" applyAlignment="1">
      <alignment horizontal="left"/>
    </xf>
    <xf numFmtId="49" fontId="9" fillId="2" borderId="26" xfId="0" applyNumberFormat="1" applyFont="1" applyFill="1" applyBorder="1" applyAlignment="1">
      <alignment horizontal="center"/>
    </xf>
    <xf numFmtId="0" fontId="10" fillId="0" borderId="27" xfId="0" applyFont="1" applyFill="1" applyBorder="1" applyAlignment="1">
      <alignment horizontal="justify" vertical="top"/>
    </xf>
    <xf numFmtId="0" fontId="9" fillId="2" borderId="0" xfId="0" applyFont="1" applyFill="1" applyBorder="1" applyAlignment="1">
      <alignment horizontal="justify" vertical="top"/>
    </xf>
    <xf numFmtId="0" fontId="9" fillId="2" borderId="0" xfId="0" applyFont="1" applyFill="1" applyBorder="1" applyAlignment="1">
      <alignment horizontal="left"/>
    </xf>
    <xf numFmtId="0" fontId="9" fillId="2" borderId="2" xfId="0" applyFont="1" applyFill="1" applyBorder="1" applyAlignment="1">
      <alignment horizontal="justify" vertical="top"/>
    </xf>
    <xf numFmtId="0" fontId="9" fillId="2" borderId="12" xfId="0" applyFont="1" applyFill="1" applyBorder="1" applyAlignment="1">
      <alignment horizontal="justify" vertical="top"/>
    </xf>
    <xf numFmtId="0" fontId="9" fillId="2" borderId="6" xfId="0" applyFont="1" applyFill="1" applyBorder="1" applyAlignment="1">
      <alignment horizontal="justify" vertical="top"/>
    </xf>
    <xf numFmtId="0" fontId="9" fillId="2" borderId="6" xfId="0" applyFont="1" applyFill="1" applyBorder="1" applyAlignment="1">
      <alignment horizontal="left"/>
    </xf>
    <xf numFmtId="0" fontId="10" fillId="0" borderId="11"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9" fillId="3" borderId="11" xfId="0" applyFont="1" applyFill="1" applyBorder="1" applyAlignment="1">
      <alignment horizontal="center" vertical="center" wrapText="1"/>
    </xf>
    <xf numFmtId="0" fontId="9" fillId="3" borderId="11" xfId="2"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0" fillId="0" borderId="11" xfId="0" applyFont="1" applyBorder="1" applyAlignment="1">
      <alignment vertical="center" wrapText="1"/>
    </xf>
    <xf numFmtId="0" fontId="14" fillId="0" borderId="11" xfId="0" applyFont="1" applyBorder="1" applyAlignment="1">
      <alignment vertical="center" wrapText="1"/>
    </xf>
    <xf numFmtId="0" fontId="10" fillId="0" borderId="11" xfId="0" applyFont="1" applyBorder="1" applyAlignment="1">
      <alignment horizontal="justify" vertical="center" wrapText="1"/>
    </xf>
    <xf numFmtId="0" fontId="14" fillId="0" borderId="11" xfId="0" applyFont="1" applyBorder="1" applyAlignment="1" applyProtection="1">
      <alignment vertical="center" wrapText="1"/>
      <protection locked="0"/>
    </xf>
    <xf numFmtId="0" fontId="14" fillId="0" borderId="11" xfId="0" applyFont="1" applyBorder="1" applyAlignment="1">
      <alignment horizontal="center" vertical="center" wrapText="1"/>
    </xf>
    <xf numFmtId="0" fontId="17" fillId="3" borderId="11" xfId="0" applyFont="1" applyFill="1" applyBorder="1" applyAlignment="1">
      <alignment horizontal="center" vertical="center" wrapText="1"/>
    </xf>
    <xf numFmtId="0" fontId="16" fillId="0" borderId="11" xfId="0" applyFont="1" applyBorder="1" applyAlignment="1">
      <alignment horizontal="center" vertical="center" wrapText="1"/>
    </xf>
    <xf numFmtId="0" fontId="16" fillId="0" borderId="11" xfId="0" applyFont="1" applyBorder="1" applyAlignment="1">
      <alignment vertical="center" wrapText="1"/>
    </xf>
    <xf numFmtId="3" fontId="16" fillId="0" borderId="11" xfId="0" applyNumberFormat="1" applyFont="1" applyBorder="1" applyAlignment="1">
      <alignment vertical="center" wrapText="1"/>
    </xf>
    <xf numFmtId="3" fontId="16" fillId="0" borderId="11" xfId="0" applyNumberFormat="1" applyFont="1" applyFill="1" applyBorder="1" applyAlignment="1">
      <alignment vertical="center" wrapText="1"/>
    </xf>
    <xf numFmtId="3" fontId="16" fillId="0" borderId="11" xfId="0" quotePrefix="1" applyNumberFormat="1" applyFont="1" applyFill="1" applyBorder="1" applyAlignment="1">
      <alignment horizontal="right" vertical="center" wrapText="1"/>
    </xf>
    <xf numFmtId="3" fontId="16" fillId="0" borderId="11" xfId="0" applyNumberFormat="1" applyFont="1" applyBorder="1" applyAlignment="1">
      <alignment horizontal="right" vertical="center" wrapText="1"/>
    </xf>
    <xf numFmtId="0" fontId="17" fillId="2" borderId="11" xfId="0" applyFont="1" applyFill="1" applyBorder="1" applyAlignment="1">
      <alignment horizontal="center" vertical="center" wrapText="1"/>
    </xf>
    <xf numFmtId="0" fontId="17" fillId="2" borderId="11" xfId="0" applyFont="1" applyFill="1" applyBorder="1" applyAlignment="1">
      <alignment vertical="center" wrapText="1"/>
    </xf>
    <xf numFmtId="0" fontId="16" fillId="0" borderId="11" xfId="0" applyFont="1" applyFill="1" applyBorder="1" applyAlignment="1">
      <alignment horizontal="center" vertical="center" wrapText="1"/>
    </xf>
    <xf numFmtId="0" fontId="16" fillId="0" borderId="11" xfId="0" applyFont="1" applyFill="1" applyBorder="1" applyAlignment="1">
      <alignment vertical="center" wrapText="1"/>
    </xf>
    <xf numFmtId="3" fontId="10" fillId="0" borderId="16" xfId="0" applyNumberFormat="1" applyFont="1" applyBorder="1" applyAlignment="1">
      <alignment vertical="center" wrapText="1"/>
    </xf>
    <xf numFmtId="3" fontId="10" fillId="0" borderId="16" xfId="0" applyNumberFormat="1" applyFont="1" applyFill="1" applyBorder="1" applyAlignment="1">
      <alignment vertical="center" wrapText="1"/>
    </xf>
    <xf numFmtId="0" fontId="9" fillId="2" borderId="11" xfId="0" applyFont="1" applyFill="1" applyBorder="1" applyAlignment="1">
      <alignment vertical="center" wrapText="1"/>
    </xf>
    <xf numFmtId="3" fontId="10" fillId="0" borderId="11" xfId="0" applyNumberFormat="1" applyFont="1" applyBorder="1" applyAlignment="1">
      <alignment vertical="center" wrapText="1"/>
    </xf>
    <xf numFmtId="3" fontId="10" fillId="0" borderId="11" xfId="0" applyNumberFormat="1" applyFont="1" applyFill="1" applyBorder="1" applyAlignment="1">
      <alignment vertical="center" wrapText="1"/>
    </xf>
    <xf numFmtId="3" fontId="10" fillId="0" borderId="11" xfId="0" applyNumberFormat="1" applyFont="1" applyBorder="1" applyAlignment="1">
      <alignment horizontal="right" vertical="center" wrapText="1"/>
    </xf>
    <xf numFmtId="3" fontId="10" fillId="0" borderId="11" xfId="0" applyNumberFormat="1" applyFont="1" applyFill="1" applyBorder="1" applyAlignment="1">
      <alignment horizontal="right" vertical="center" wrapText="1"/>
    </xf>
    <xf numFmtId="3" fontId="10" fillId="0" borderId="11" xfId="0" quotePrefix="1" applyNumberFormat="1" applyFont="1" applyBorder="1" applyAlignment="1">
      <alignment horizontal="right" vertical="center" wrapText="1"/>
    </xf>
    <xf numFmtId="3" fontId="10" fillId="0" borderId="11" xfId="0" quotePrefix="1" applyNumberFormat="1" applyFont="1" applyFill="1" applyBorder="1" applyAlignment="1">
      <alignment horizontal="right" vertical="center" wrapText="1"/>
    </xf>
    <xf numFmtId="3" fontId="16" fillId="0" borderId="11" xfId="0" applyNumberFormat="1" applyFont="1" applyFill="1" applyBorder="1" applyAlignment="1">
      <alignment horizontal="right" vertical="center" wrapText="1"/>
    </xf>
    <xf numFmtId="0" fontId="17" fillId="3" borderId="11" xfId="0" applyFont="1" applyFill="1" applyBorder="1" applyAlignment="1">
      <alignment vertical="center" wrapText="1"/>
    </xf>
    <xf numFmtId="3" fontId="17" fillId="3" borderId="11" xfId="0" applyNumberFormat="1" applyFont="1" applyFill="1" applyBorder="1" applyAlignment="1">
      <alignment vertical="center" wrapText="1"/>
    </xf>
    <xf numFmtId="3" fontId="17" fillId="3" borderId="11" xfId="0" quotePrefix="1" applyNumberFormat="1" applyFont="1" applyFill="1" applyBorder="1" applyAlignment="1">
      <alignment horizontal="right" vertical="center" wrapText="1"/>
    </xf>
    <xf numFmtId="0" fontId="17" fillId="0" borderId="11" xfId="0" applyFont="1" applyFill="1" applyBorder="1" applyAlignment="1">
      <alignment horizontal="center" vertical="center" wrapText="1"/>
    </xf>
    <xf numFmtId="0" fontId="17" fillId="0" borderId="11" xfId="0" applyFont="1" applyFill="1" applyBorder="1" applyAlignment="1">
      <alignment vertical="center" wrapText="1"/>
    </xf>
    <xf numFmtId="0" fontId="17" fillId="0" borderId="28" xfId="0" applyFont="1" applyFill="1" applyBorder="1" applyAlignment="1">
      <alignment horizontal="center" vertical="center" wrapText="1"/>
    </xf>
    <xf numFmtId="0" fontId="16" fillId="0" borderId="11" xfId="0" quotePrefix="1" applyFont="1" applyBorder="1" applyAlignment="1">
      <alignment horizontal="center" vertical="center" wrapText="1"/>
    </xf>
    <xf numFmtId="0" fontId="10" fillId="0" borderId="11" xfId="0" applyFont="1" applyBorder="1" applyAlignment="1">
      <alignment horizontal="center"/>
    </xf>
    <xf numFmtId="0" fontId="9" fillId="3" borderId="11" xfId="0" applyFont="1" applyFill="1" applyBorder="1" applyAlignment="1">
      <alignment horizontal="center"/>
    </xf>
    <xf numFmtId="0" fontId="9" fillId="3" borderId="11" xfId="0" applyFont="1" applyFill="1" applyBorder="1"/>
    <xf numFmtId="0" fontId="10" fillId="2" borderId="11" xfId="0" applyFont="1" applyFill="1" applyBorder="1" applyAlignment="1">
      <alignment horizontal="center"/>
    </xf>
    <xf numFmtId="0" fontId="10" fillId="2" borderId="11" xfId="0" applyFont="1" applyFill="1" applyBorder="1" applyAlignment="1">
      <alignment wrapText="1"/>
    </xf>
    <xf numFmtId="0" fontId="9" fillId="0" borderId="11" xfId="0" applyFont="1" applyFill="1" applyBorder="1" applyAlignment="1">
      <alignment horizontal="center"/>
    </xf>
    <xf numFmtId="3" fontId="16" fillId="0" borderId="11" xfId="0" applyNumberFormat="1" applyFont="1" applyBorder="1" applyAlignment="1">
      <alignment horizontal="center" vertical="center" wrapText="1"/>
    </xf>
    <xf numFmtId="0" fontId="9" fillId="3" borderId="11" xfId="0" applyFont="1" applyFill="1" applyBorder="1" applyAlignment="1">
      <alignment vertical="center" wrapText="1"/>
    </xf>
    <xf numFmtId="3" fontId="9" fillId="3" borderId="11" xfId="0" applyNumberFormat="1" applyFont="1" applyFill="1" applyBorder="1" applyAlignment="1">
      <alignment vertical="center" wrapText="1"/>
    </xf>
    <xf numFmtId="3" fontId="9" fillId="3" borderId="11" xfId="0" quotePrefix="1" applyNumberFormat="1" applyFont="1" applyFill="1" applyBorder="1" applyAlignment="1">
      <alignment horizontal="right" vertical="center" wrapText="1"/>
    </xf>
    <xf numFmtId="164" fontId="9" fillId="3" borderId="11" xfId="0" applyNumberFormat="1" applyFont="1" applyFill="1" applyBorder="1" applyAlignment="1">
      <alignment horizontal="center" vertical="center" wrapText="1"/>
    </xf>
    <xf numFmtId="4" fontId="9" fillId="3" borderId="1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3" fontId="9" fillId="2" borderId="11" xfId="0" applyNumberFormat="1" applyFont="1" applyFill="1" applyBorder="1" applyAlignment="1">
      <alignment horizontal="center" vertical="center" wrapText="1"/>
    </xf>
    <xf numFmtId="3" fontId="10" fillId="0" borderId="11" xfId="0" applyNumberFormat="1" applyFont="1" applyBorder="1" applyAlignment="1">
      <alignment horizontal="center" vertical="center" wrapText="1"/>
    </xf>
    <xf numFmtId="3" fontId="10" fillId="0" borderId="11" xfId="0" applyNumberFormat="1" applyFont="1" applyFill="1" applyBorder="1" applyAlignment="1">
      <alignment horizontal="center" vertical="center" wrapText="1"/>
    </xf>
    <xf numFmtId="3" fontId="10" fillId="0" borderId="11" xfId="0" quotePrefix="1" applyNumberFormat="1"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1" xfId="0" applyFont="1" applyFill="1" applyBorder="1" applyAlignment="1">
      <alignment vertical="center" wrapText="1"/>
    </xf>
    <xf numFmtId="3" fontId="10" fillId="2" borderId="11" xfId="0" applyNumberFormat="1" applyFont="1" applyFill="1" applyBorder="1" applyAlignment="1">
      <alignment horizontal="center" vertical="center" wrapText="1"/>
    </xf>
    <xf numFmtId="3" fontId="10" fillId="2" borderId="11" xfId="0" quotePrefix="1" applyNumberFormat="1" applyFont="1" applyFill="1" applyBorder="1" applyAlignment="1">
      <alignment horizontal="center" vertical="center" wrapText="1"/>
    </xf>
    <xf numFmtId="3" fontId="10" fillId="0" borderId="11" xfId="0" quotePrefix="1" applyNumberFormat="1" applyFont="1" applyBorder="1" applyAlignment="1">
      <alignment horizontal="center" vertical="center" wrapText="1"/>
    </xf>
    <xf numFmtId="0" fontId="10" fillId="0" borderId="11" xfId="0" applyFont="1" applyFill="1" applyBorder="1" applyAlignment="1">
      <alignment horizontal="center" vertical="center" wrapText="1"/>
    </xf>
    <xf numFmtId="0" fontId="10" fillId="0" borderId="11" xfId="0" applyFont="1" applyFill="1" applyBorder="1" applyAlignment="1">
      <alignment vertical="center" wrapText="1"/>
    </xf>
    <xf numFmtId="3" fontId="9" fillId="3" borderId="11" xfId="0" applyNumberFormat="1" applyFont="1" applyFill="1" applyBorder="1" applyAlignment="1">
      <alignment horizontal="center" vertical="center" wrapText="1"/>
    </xf>
    <xf numFmtId="3" fontId="9" fillId="2" borderId="11" xfId="0" applyNumberFormat="1" applyFont="1" applyFill="1" applyBorder="1" applyAlignment="1">
      <alignment vertical="center" wrapText="1"/>
    </xf>
    <xf numFmtId="49" fontId="10" fillId="0" borderId="11" xfId="0" applyNumberFormat="1" applyFont="1" applyBorder="1" applyAlignment="1">
      <alignment horizontal="right" vertical="center" wrapText="1"/>
    </xf>
    <xf numFmtId="49" fontId="10" fillId="0" borderId="11" xfId="0" applyNumberFormat="1" applyFont="1" applyFill="1" applyBorder="1" applyAlignment="1">
      <alignment horizontal="right" vertical="center" wrapText="1"/>
    </xf>
    <xf numFmtId="0" fontId="10" fillId="0" borderId="16" xfId="0" applyFont="1" applyBorder="1" applyAlignment="1">
      <alignment horizontal="center"/>
    </xf>
    <xf numFmtId="0" fontId="10" fillId="0" borderId="16" xfId="0" applyFont="1" applyBorder="1" applyAlignment="1">
      <alignment wrapText="1"/>
    </xf>
    <xf numFmtId="9" fontId="10" fillId="0" borderId="11" xfId="0" applyNumberFormat="1" applyFont="1" applyFill="1" applyBorder="1" applyAlignment="1">
      <alignment horizontal="center" vertical="center" wrapText="1"/>
    </xf>
    <xf numFmtId="14" fontId="10" fillId="0" borderId="11" xfId="0" applyNumberFormat="1" applyFont="1" applyFill="1" applyBorder="1" applyAlignment="1">
      <alignment horizontal="center" vertical="center" wrapText="1"/>
    </xf>
    <xf numFmtId="3" fontId="10" fillId="2" borderId="11" xfId="0" applyNumberFormat="1" applyFont="1" applyFill="1" applyBorder="1" applyAlignment="1">
      <alignment vertical="center" wrapText="1"/>
    </xf>
    <xf numFmtId="0" fontId="10" fillId="0" borderId="16" xfId="0" applyFont="1" applyBorder="1" applyAlignment="1">
      <alignment horizontal="justify" vertical="center" wrapText="1"/>
    </xf>
    <xf numFmtId="0" fontId="10" fillId="0" borderId="11" xfId="0" applyFont="1" applyBorder="1" applyAlignment="1">
      <alignment horizontal="justify" vertical="center"/>
    </xf>
    <xf numFmtId="0" fontId="24" fillId="3" borderId="11" xfId="0" applyFont="1" applyFill="1" applyBorder="1" applyAlignment="1">
      <alignment horizontal="center" vertical="center" wrapText="1"/>
    </xf>
    <xf numFmtId="0" fontId="0" fillId="3" borderId="11" xfId="0" applyFont="1" applyFill="1" applyBorder="1" applyAlignment="1">
      <alignment horizontal="center"/>
    </xf>
    <xf numFmtId="0" fontId="9" fillId="2" borderId="11" xfId="0" applyFont="1" applyFill="1" applyBorder="1" applyAlignment="1">
      <alignment horizontal="center"/>
    </xf>
    <xf numFmtId="3" fontId="9" fillId="2" borderId="11" xfId="0" quotePrefix="1" applyNumberFormat="1" applyFont="1" applyFill="1" applyBorder="1" applyAlignment="1">
      <alignment horizontal="right" vertical="center" wrapText="1"/>
    </xf>
    <xf numFmtId="3" fontId="9" fillId="2" borderId="11" xfId="0" applyNumberFormat="1" applyFont="1" applyFill="1" applyBorder="1" applyAlignment="1">
      <alignment horizontal="right" vertical="center" wrapText="1"/>
    </xf>
    <xf numFmtId="0" fontId="9" fillId="2" borderId="11" xfId="0" applyFont="1" applyFill="1" applyBorder="1" applyAlignment="1">
      <alignment horizontal="justify" vertical="center" wrapText="1"/>
    </xf>
    <xf numFmtId="0" fontId="9" fillId="3" borderId="11" xfId="0" applyFont="1" applyFill="1" applyBorder="1" applyAlignment="1">
      <alignment horizontal="justify" vertical="center" wrapText="1"/>
    </xf>
    <xf numFmtId="14" fontId="9" fillId="3" borderId="11" xfId="0" applyNumberFormat="1" applyFont="1" applyFill="1" applyBorder="1" applyAlignment="1">
      <alignment horizontal="center" vertical="center" wrapText="1"/>
    </xf>
    <xf numFmtId="0" fontId="10" fillId="0" borderId="11" xfId="0" applyNumberFormat="1" applyFont="1" applyBorder="1" applyAlignment="1">
      <alignment horizontal="center" vertical="center" wrapText="1"/>
    </xf>
    <xf numFmtId="0" fontId="10" fillId="0" borderId="11" xfId="0" applyNumberFormat="1" applyFont="1" applyFill="1" applyBorder="1" applyAlignment="1">
      <alignment horizontal="center" vertical="center" wrapText="1"/>
    </xf>
    <xf numFmtId="3" fontId="10" fillId="2" borderId="11" xfId="0" quotePrefix="1" applyNumberFormat="1" applyFont="1" applyFill="1" applyBorder="1" applyAlignment="1">
      <alignment horizontal="right" vertical="center" wrapText="1"/>
    </xf>
    <xf numFmtId="3" fontId="10" fillId="2" borderId="11" xfId="0" applyNumberFormat="1" applyFont="1" applyFill="1" applyBorder="1" applyAlignment="1">
      <alignment horizontal="right" vertical="center" wrapText="1"/>
    </xf>
    <xf numFmtId="0" fontId="25" fillId="0" borderId="11" xfId="0" applyFont="1" applyBorder="1" applyAlignment="1">
      <alignment vertical="center" wrapText="1"/>
    </xf>
    <xf numFmtId="3" fontId="9" fillId="3" borderId="11" xfId="0" applyNumberFormat="1" applyFont="1" applyFill="1" applyBorder="1" applyAlignment="1">
      <alignment horizontal="right" vertical="center" wrapText="1"/>
    </xf>
    <xf numFmtId="49" fontId="9" fillId="2" borderId="11" xfId="0" applyNumberFormat="1" applyFont="1" applyFill="1" applyBorder="1" applyAlignment="1">
      <alignment horizontal="right" vertical="center" wrapText="1"/>
    </xf>
    <xf numFmtId="165" fontId="10" fillId="0" borderId="11" xfId="0" applyNumberFormat="1" applyFont="1" applyFill="1" applyBorder="1" applyAlignment="1">
      <alignment vertical="center" wrapText="1"/>
    </xf>
    <xf numFmtId="49" fontId="9" fillId="3" borderId="11" xfId="0" applyNumberFormat="1" applyFont="1" applyFill="1" applyBorder="1" applyAlignment="1">
      <alignment horizontal="right" vertical="center" wrapText="1"/>
    </xf>
    <xf numFmtId="0" fontId="10" fillId="0" borderId="11" xfId="0" applyFont="1" applyBorder="1" applyAlignment="1">
      <alignment horizontal="center" wrapText="1"/>
    </xf>
    <xf numFmtId="0" fontId="10" fillId="3" borderId="11" xfId="0" applyFont="1" applyFill="1" applyBorder="1" applyAlignment="1">
      <alignment vertical="center" wrapText="1"/>
    </xf>
    <xf numFmtId="3" fontId="10" fillId="3" borderId="11" xfId="0" applyNumberFormat="1" applyFont="1" applyFill="1" applyBorder="1" applyAlignment="1">
      <alignment vertical="center" wrapText="1"/>
    </xf>
    <xf numFmtId="1" fontId="10" fillId="0" borderId="20" xfId="2" applyNumberFormat="1" applyFont="1" applyBorder="1" applyAlignment="1">
      <alignment horizontal="center" vertical="top" wrapText="1"/>
    </xf>
    <xf numFmtId="0" fontId="10" fillId="0" borderId="20" xfId="2" applyFont="1" applyBorder="1" applyAlignment="1">
      <alignment horizontal="left" vertical="top" wrapText="1"/>
    </xf>
    <xf numFmtId="3" fontId="10" fillId="0" borderId="20" xfId="2" applyNumberFormat="1" applyFont="1" applyFill="1" applyBorder="1" applyAlignment="1">
      <alignment horizontal="right" vertical="top" wrapText="1"/>
    </xf>
    <xf numFmtId="1" fontId="9" fillId="5" borderId="11" xfId="2" applyNumberFormat="1" applyFont="1" applyFill="1" applyBorder="1" applyAlignment="1">
      <alignment horizontal="center" vertical="top" wrapText="1"/>
    </xf>
    <xf numFmtId="0" fontId="9" fillId="5" borderId="11" xfId="2" applyFont="1" applyFill="1" applyBorder="1" applyAlignment="1">
      <alignment horizontal="left" vertical="top" wrapText="1"/>
    </xf>
    <xf numFmtId="3" fontId="9" fillId="5" borderId="11" xfId="2" applyNumberFormat="1" applyFont="1" applyFill="1" applyBorder="1" applyAlignment="1">
      <alignment horizontal="right" vertical="top" wrapText="1"/>
    </xf>
    <xf numFmtId="1" fontId="10" fillId="4" borderId="11" xfId="2" applyNumberFormat="1" applyFont="1" applyFill="1" applyBorder="1" applyAlignment="1">
      <alignment horizontal="center" vertical="top" wrapText="1"/>
    </xf>
    <xf numFmtId="0" fontId="10" fillId="4" borderId="11" xfId="2" applyFont="1" applyFill="1" applyBorder="1" applyAlignment="1">
      <alignment horizontal="left" vertical="top" wrapText="1"/>
    </xf>
    <xf numFmtId="3" fontId="10" fillId="4" borderId="11" xfId="2" applyNumberFormat="1" applyFont="1" applyFill="1" applyBorder="1" applyAlignment="1">
      <alignment horizontal="right" vertical="top" wrapText="1"/>
    </xf>
    <xf numFmtId="1" fontId="10" fillId="3" borderId="11" xfId="2" applyNumberFormat="1" applyFont="1" applyFill="1" applyBorder="1" applyAlignment="1">
      <alignment horizontal="center" vertical="top" wrapText="1"/>
    </xf>
    <xf numFmtId="0" fontId="10" fillId="3" borderId="11" xfId="2" applyFont="1" applyFill="1" applyBorder="1" applyAlignment="1">
      <alignment horizontal="left" vertical="top" wrapText="1"/>
    </xf>
    <xf numFmtId="3" fontId="10" fillId="3" borderId="11" xfId="2" applyNumberFormat="1" applyFont="1" applyFill="1" applyBorder="1" applyAlignment="1">
      <alignment horizontal="right" vertical="top" wrapText="1"/>
    </xf>
    <xf numFmtId="1" fontId="10" fillId="2" borderId="11" xfId="2" applyNumberFormat="1" applyFont="1" applyFill="1" applyBorder="1" applyAlignment="1">
      <alignment horizontal="center" vertical="top" wrapText="1"/>
    </xf>
    <xf numFmtId="0" fontId="10" fillId="2" borderId="11" xfId="2" applyFont="1" applyFill="1" applyBorder="1" applyAlignment="1">
      <alignment horizontal="left" vertical="top" wrapText="1"/>
    </xf>
    <xf numFmtId="3" fontId="10" fillId="2" borderId="11" xfId="2" applyNumberFormat="1" applyFont="1" applyFill="1" applyBorder="1" applyAlignment="1">
      <alignment horizontal="right" vertical="top" wrapText="1"/>
    </xf>
    <xf numFmtId="1" fontId="10" fillId="0" borderId="11" xfId="2" applyNumberFormat="1" applyFont="1" applyBorder="1" applyAlignment="1">
      <alignment horizontal="center" vertical="top" wrapText="1"/>
    </xf>
    <xf numFmtId="0" fontId="10" fillId="0" borderId="11" xfId="2" applyFont="1" applyBorder="1" applyAlignment="1">
      <alignment horizontal="left" vertical="top" wrapText="1"/>
    </xf>
    <xf numFmtId="3" fontId="10" fillId="0" borderId="11" xfId="2" applyNumberFormat="1" applyFont="1" applyFill="1" applyBorder="1" applyAlignment="1">
      <alignment horizontal="right" vertical="top" wrapText="1"/>
    </xf>
    <xf numFmtId="1" fontId="10" fillId="2" borderId="20" xfId="2" applyNumberFormat="1" applyFont="1" applyFill="1" applyBorder="1" applyAlignment="1">
      <alignment horizontal="right" vertical="top" wrapText="1"/>
    </xf>
    <xf numFmtId="0" fontId="10" fillId="2" borderId="20" xfId="2" applyFont="1" applyFill="1" applyBorder="1" applyAlignment="1">
      <alignment horizontal="left" vertical="top" wrapText="1"/>
    </xf>
    <xf numFmtId="1" fontId="9" fillId="4" borderId="11" xfId="2" applyNumberFormat="1" applyFont="1" applyFill="1" applyBorder="1" applyAlignment="1">
      <alignment horizontal="right" vertical="top" wrapText="1"/>
    </xf>
    <xf numFmtId="0" fontId="9" fillId="4" borderId="11" xfId="2" applyFont="1" applyFill="1" applyBorder="1" applyAlignment="1">
      <alignment horizontal="left" vertical="top" wrapText="1"/>
    </xf>
    <xf numFmtId="3" fontId="9" fillId="4" borderId="11" xfId="2" applyNumberFormat="1" applyFont="1" applyFill="1" applyBorder="1" applyAlignment="1">
      <alignment horizontal="right" vertical="top" wrapText="1"/>
    </xf>
    <xf numFmtId="1" fontId="10" fillId="3" borderId="11" xfId="2" applyNumberFormat="1" applyFont="1" applyFill="1" applyBorder="1" applyAlignment="1">
      <alignment horizontal="right" vertical="top" wrapText="1"/>
    </xf>
    <xf numFmtId="1" fontId="10" fillId="0" borderId="11" xfId="2" applyNumberFormat="1" applyFont="1" applyBorder="1" applyAlignment="1">
      <alignment horizontal="right" vertical="top" wrapText="1"/>
    </xf>
    <xf numFmtId="3" fontId="10" fillId="0" borderId="11" xfId="2" applyNumberFormat="1" applyFont="1" applyBorder="1" applyAlignment="1">
      <alignment horizontal="right" vertical="top" wrapText="1"/>
    </xf>
    <xf numFmtId="1" fontId="10" fillId="2" borderId="11" xfId="2" applyNumberFormat="1" applyFont="1" applyFill="1" applyBorder="1" applyAlignment="1">
      <alignment horizontal="right" vertical="top" wrapText="1"/>
    </xf>
    <xf numFmtId="3" fontId="10" fillId="0" borderId="19" xfId="0" applyNumberFormat="1" applyFont="1" applyBorder="1" applyAlignment="1">
      <alignment horizontal="center" vertical="center" wrapText="1"/>
    </xf>
    <xf numFmtId="49" fontId="9" fillId="3" borderId="11" xfId="0" applyNumberFormat="1" applyFont="1" applyFill="1" applyBorder="1" applyAlignment="1">
      <alignment horizontal="right"/>
    </xf>
    <xf numFmtId="49" fontId="10" fillId="0" borderId="11" xfId="0" applyNumberFormat="1" applyFont="1" applyBorder="1"/>
    <xf numFmtId="49" fontId="10" fillId="0" borderId="11" xfId="0" applyNumberFormat="1" applyFont="1" applyBorder="1" applyAlignment="1">
      <alignment horizontal="right"/>
    </xf>
    <xf numFmtId="49" fontId="10" fillId="2" borderId="11" xfId="0" applyNumberFormat="1" applyFont="1" applyFill="1" applyBorder="1" applyAlignment="1">
      <alignment horizontal="right"/>
    </xf>
    <xf numFmtId="49" fontId="10" fillId="2" borderId="11" xfId="0" applyNumberFormat="1" applyFont="1" applyFill="1" applyBorder="1"/>
    <xf numFmtId="49" fontId="16" fillId="0" borderId="11" xfId="0" quotePrefix="1" applyNumberFormat="1" applyFont="1" applyFill="1" applyBorder="1" applyAlignment="1">
      <alignment horizontal="right" vertical="center" wrapText="1"/>
    </xf>
    <xf numFmtId="49" fontId="16" fillId="0" borderId="11" xfId="0" applyNumberFormat="1" applyFont="1" applyBorder="1" applyAlignment="1">
      <alignment horizontal="right" vertical="center" wrapText="1"/>
    </xf>
    <xf numFmtId="49" fontId="17" fillId="2" borderId="11" xfId="0" quotePrefix="1" applyNumberFormat="1" applyFont="1" applyFill="1" applyBorder="1" applyAlignment="1">
      <alignment horizontal="right" vertical="center" wrapText="1"/>
    </xf>
    <xf numFmtId="49" fontId="16" fillId="0" borderId="11" xfId="0" applyNumberFormat="1" applyFont="1" applyFill="1" applyBorder="1" applyAlignment="1">
      <alignment horizontal="right" vertical="center" wrapText="1"/>
    </xf>
    <xf numFmtId="49" fontId="17" fillId="2" borderId="11" xfId="0" applyNumberFormat="1" applyFont="1" applyFill="1" applyBorder="1" applyAlignment="1">
      <alignment horizontal="right" vertical="center" wrapText="1"/>
    </xf>
    <xf numFmtId="49" fontId="10" fillId="0" borderId="11" xfId="0" quotePrefix="1" applyNumberFormat="1" applyFont="1" applyFill="1" applyBorder="1" applyAlignment="1">
      <alignment horizontal="right" vertical="center" wrapText="1"/>
    </xf>
    <xf numFmtId="49" fontId="9" fillId="3" borderId="11" xfId="0" quotePrefix="1" applyNumberFormat="1" applyFont="1" applyFill="1" applyBorder="1" applyAlignment="1">
      <alignment horizontal="right" vertical="center" wrapText="1"/>
    </xf>
    <xf numFmtId="0" fontId="10" fillId="0" borderId="11" xfId="0" applyFont="1" applyBorder="1" applyAlignment="1">
      <alignment horizontal="center" vertical="center" wrapText="1"/>
    </xf>
    <xf numFmtId="0" fontId="10" fillId="0" borderId="11" xfId="0" applyFont="1" applyBorder="1" applyAlignment="1">
      <alignment vertical="center" wrapText="1"/>
    </xf>
    <xf numFmtId="3" fontId="9" fillId="2" borderId="11" xfId="0" applyNumberFormat="1" applyFont="1" applyFill="1" applyBorder="1" applyAlignment="1">
      <alignment vertical="center" wrapText="1"/>
    </xf>
    <xf numFmtId="0" fontId="9" fillId="3"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0" borderId="16" xfId="0" applyFont="1" applyBorder="1" applyAlignment="1">
      <alignment horizontal="center"/>
    </xf>
    <xf numFmtId="0" fontId="10" fillId="3" borderId="11" xfId="0" applyFont="1" applyFill="1" applyBorder="1" applyAlignment="1">
      <alignment horizontal="center" vertical="center" wrapText="1"/>
    </xf>
    <xf numFmtId="49" fontId="4" fillId="0" borderId="8"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49" fontId="1" fillId="3" borderId="9" xfId="0" applyNumberFormat="1" applyFont="1" applyFill="1" applyBorder="1" applyAlignment="1">
      <alignment horizontal="left"/>
    </xf>
    <xf numFmtId="0" fontId="1" fillId="3" borderId="0" xfId="0" applyFont="1" applyFill="1" applyBorder="1" applyAlignment="1">
      <alignment horizontal="right"/>
    </xf>
    <xf numFmtId="0" fontId="1" fillId="3" borderId="11" xfId="0" applyFont="1" applyFill="1" applyBorder="1" applyAlignment="1">
      <alignment horizontal="center" vertical="top"/>
    </xf>
    <xf numFmtId="3" fontId="1" fillId="0" borderId="8" xfId="0" applyNumberFormat="1" applyFont="1" applyFill="1" applyBorder="1" applyAlignment="1">
      <alignment horizontal="center" vertical="top"/>
    </xf>
    <xf numFmtId="3" fontId="1" fillId="0" borderId="9" xfId="0" applyNumberFormat="1" applyFont="1" applyFill="1" applyBorder="1" applyAlignment="1">
      <alignment horizontal="center" vertical="top"/>
    </xf>
    <xf numFmtId="3" fontId="1" fillId="0" borderId="10" xfId="0" applyNumberFormat="1" applyFont="1" applyFill="1" applyBorder="1" applyAlignment="1">
      <alignment horizontal="center" vertical="top"/>
    </xf>
    <xf numFmtId="0" fontId="1" fillId="0" borderId="11" xfId="0" applyNumberFormat="1" applyFont="1" applyFill="1" applyBorder="1" applyAlignment="1">
      <alignment horizontal="center" vertical="top"/>
    </xf>
    <xf numFmtId="0" fontId="1" fillId="0" borderId="9" xfId="0" applyFont="1" applyFill="1" applyBorder="1" applyAlignment="1">
      <alignment horizontal="left" vertical="top" wrapText="1"/>
    </xf>
    <xf numFmtId="0" fontId="1" fillId="0" borderId="10" xfId="0" applyFont="1" applyFill="1" applyBorder="1" applyAlignment="1">
      <alignment horizontal="left" vertical="top" wrapText="1"/>
    </xf>
    <xf numFmtId="49" fontId="1" fillId="0" borderId="11" xfId="0" applyNumberFormat="1" applyFont="1" applyFill="1" applyBorder="1" applyAlignment="1">
      <alignment horizontal="center" vertical="top"/>
    </xf>
    <xf numFmtId="0" fontId="1" fillId="3" borderId="12"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0"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3" borderId="5" xfId="0" applyFont="1" applyFill="1" applyBorder="1" applyAlignment="1">
      <alignment horizontal="center" vertical="top" wrapText="1"/>
    </xf>
    <xf numFmtId="0" fontId="1" fillId="3" borderId="6"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3" borderId="11" xfId="0" applyFont="1" applyFill="1" applyBorder="1" applyAlignment="1">
      <alignment horizontal="center" vertical="top" wrapText="1"/>
    </xf>
    <xf numFmtId="0" fontId="1" fillId="3" borderId="12" xfId="0" applyFont="1" applyFill="1" applyBorder="1" applyAlignment="1">
      <alignment horizontal="right"/>
    </xf>
    <xf numFmtId="0" fontId="1" fillId="3" borderId="1" xfId="0" applyFont="1" applyFill="1" applyBorder="1" applyAlignment="1">
      <alignment horizontal="right"/>
    </xf>
    <xf numFmtId="0" fontId="10" fillId="0" borderId="11" xfId="1" applyNumberFormat="1" applyFont="1" applyFill="1" applyBorder="1" applyAlignment="1">
      <alignment horizontal="center" vertical="top"/>
    </xf>
    <xf numFmtId="49" fontId="1" fillId="3" borderId="1" xfId="0" applyNumberFormat="1" applyFont="1" applyFill="1" applyBorder="1" applyAlignment="1">
      <alignment horizontal="center"/>
    </xf>
    <xf numFmtId="49" fontId="1" fillId="3" borderId="2" xfId="0" applyNumberFormat="1" applyFont="1" applyFill="1" applyBorder="1" applyAlignment="1">
      <alignment horizontal="center"/>
    </xf>
    <xf numFmtId="49" fontId="5" fillId="2" borderId="11" xfId="0" applyNumberFormat="1" applyFont="1" applyFill="1" applyBorder="1" applyAlignment="1">
      <alignment horizontal="center" vertical="top"/>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1" fillId="2" borderId="11" xfId="0" applyNumberFormat="1" applyFont="1" applyFill="1" applyBorder="1" applyAlignment="1">
      <alignment horizontal="center" vertical="top"/>
    </xf>
    <xf numFmtId="3" fontId="5" fillId="2" borderId="8" xfId="0" applyNumberFormat="1" applyFont="1" applyFill="1" applyBorder="1" applyAlignment="1">
      <alignment horizontal="center" vertical="top"/>
    </xf>
    <xf numFmtId="3" fontId="5" fillId="2" borderId="9" xfId="0" applyNumberFormat="1" applyFont="1" applyFill="1" applyBorder="1" applyAlignment="1">
      <alignment horizontal="center" vertical="top"/>
    </xf>
    <xf numFmtId="3" fontId="5" fillId="2" borderId="10" xfId="0" applyNumberFormat="1" applyFont="1" applyFill="1" applyBorder="1" applyAlignment="1">
      <alignment horizontal="center" vertical="top"/>
    </xf>
    <xf numFmtId="0" fontId="1" fillId="0" borderId="8" xfId="0" applyNumberFormat="1" applyFont="1" applyFill="1" applyBorder="1" applyAlignment="1">
      <alignment horizontal="center" vertical="top"/>
    </xf>
    <xf numFmtId="0" fontId="1" fillId="0" borderId="9" xfId="0" applyNumberFormat="1" applyFont="1" applyFill="1" applyBorder="1" applyAlignment="1">
      <alignment horizontal="center" vertical="top"/>
    </xf>
    <xf numFmtId="0" fontId="1" fillId="0" borderId="10" xfId="0" applyNumberFormat="1" applyFont="1" applyFill="1" applyBorder="1" applyAlignment="1">
      <alignment horizontal="center" vertical="top"/>
    </xf>
    <xf numFmtId="0" fontId="5" fillId="2" borderId="11" xfId="0" applyNumberFormat="1" applyFont="1" applyFill="1" applyBorder="1" applyAlignment="1">
      <alignment horizontal="center" vertical="top"/>
    </xf>
    <xf numFmtId="165" fontId="5" fillId="2" borderId="8" xfId="0" applyNumberFormat="1" applyFont="1" applyFill="1" applyBorder="1" applyAlignment="1">
      <alignment horizontal="center" vertical="top"/>
    </xf>
    <xf numFmtId="165" fontId="5" fillId="2" borderId="9" xfId="0" applyNumberFormat="1" applyFont="1" applyFill="1" applyBorder="1" applyAlignment="1">
      <alignment horizontal="center" vertical="top"/>
    </xf>
    <xf numFmtId="165" fontId="5" fillId="2" borderId="10" xfId="0" applyNumberFormat="1" applyFont="1" applyFill="1" applyBorder="1" applyAlignment="1">
      <alignment horizontal="center" vertical="top"/>
    </xf>
    <xf numFmtId="0" fontId="1" fillId="0" borderId="0" xfId="0" applyFont="1" applyFill="1" applyAlignment="1">
      <alignment horizontal="center"/>
    </xf>
    <xf numFmtId="0" fontId="1" fillId="3" borderId="1" xfId="0" applyFont="1" applyFill="1" applyBorder="1" applyAlignment="1">
      <alignment horizontal="left"/>
    </xf>
    <xf numFmtId="3" fontId="1" fillId="0" borderId="8" xfId="0" applyNumberFormat="1" applyFont="1" applyFill="1" applyBorder="1" applyAlignment="1">
      <alignment horizontal="center" vertical="center"/>
    </xf>
    <xf numFmtId="3" fontId="1" fillId="0" borderId="9" xfId="0" applyNumberFormat="1" applyFont="1" applyFill="1" applyBorder="1" applyAlignment="1">
      <alignment horizontal="center" vertical="center"/>
    </xf>
    <xf numFmtId="3" fontId="1" fillId="0" borderId="10" xfId="0" applyNumberFormat="1" applyFont="1" applyFill="1" applyBorder="1" applyAlignment="1">
      <alignment horizontal="center" vertical="center"/>
    </xf>
    <xf numFmtId="3" fontId="1" fillId="2" borderId="8" xfId="0" applyNumberFormat="1" applyFont="1" applyFill="1" applyBorder="1" applyAlignment="1">
      <alignment horizontal="center" vertical="top"/>
    </xf>
    <xf numFmtId="3" fontId="1" fillId="2" borderId="9" xfId="0" applyNumberFormat="1" applyFont="1" applyFill="1" applyBorder="1" applyAlignment="1">
      <alignment horizontal="center" vertical="top"/>
    </xf>
    <xf numFmtId="3" fontId="1" fillId="2" borderId="10" xfId="0" applyNumberFormat="1" applyFont="1" applyFill="1" applyBorder="1" applyAlignment="1">
      <alignment horizontal="center" vertical="top"/>
    </xf>
    <xf numFmtId="49" fontId="1" fillId="0" borderId="11" xfId="0" applyNumberFormat="1" applyFont="1" applyFill="1" applyBorder="1" applyAlignment="1">
      <alignment horizontal="center" vertical="center"/>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1" xfId="0" applyNumberFormat="1" applyFont="1" applyFill="1" applyBorder="1" applyAlignment="1">
      <alignment horizontal="center" vertical="center"/>
    </xf>
    <xf numFmtId="0" fontId="1" fillId="0" borderId="9" xfId="0" applyFont="1" applyFill="1" applyBorder="1" applyAlignment="1">
      <alignment horizontal="left" vertical="top"/>
    </xf>
    <xf numFmtId="0" fontId="1" fillId="0" borderId="10" xfId="0" applyFont="1" applyFill="1" applyBorder="1" applyAlignment="1">
      <alignment horizontal="left" vertical="top"/>
    </xf>
    <xf numFmtId="0" fontId="10" fillId="0" borderId="8" xfId="1" applyNumberFormat="1" applyFont="1" applyFill="1" applyBorder="1" applyAlignment="1">
      <alignment horizontal="center" vertical="top"/>
    </xf>
    <xf numFmtId="0" fontId="10" fillId="0" borderId="9" xfId="1" applyNumberFormat="1" applyFont="1" applyFill="1" applyBorder="1" applyAlignment="1">
      <alignment horizontal="center" vertical="top"/>
    </xf>
    <xf numFmtId="0" fontId="10" fillId="0" borderId="10" xfId="1" applyNumberFormat="1" applyFont="1" applyFill="1" applyBorder="1" applyAlignment="1">
      <alignment horizontal="center" vertical="top"/>
    </xf>
    <xf numFmtId="49" fontId="1" fillId="2" borderId="11" xfId="0" applyNumberFormat="1" applyFont="1" applyFill="1" applyBorder="1" applyAlignment="1">
      <alignment horizontal="center" vertical="top"/>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49" fontId="5" fillId="2" borderId="11" xfId="0" applyNumberFormat="1" applyFont="1" applyFill="1" applyBorder="1" applyAlignment="1">
      <alignment horizontal="center" vertical="center"/>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3" fontId="5" fillId="2" borderId="8" xfId="0" applyNumberFormat="1" applyFont="1" applyFill="1" applyBorder="1" applyAlignment="1">
      <alignment horizontal="center" vertical="center"/>
    </xf>
    <xf numFmtId="3" fontId="5" fillId="2" borderId="9" xfId="0" applyNumberFormat="1" applyFont="1" applyFill="1" applyBorder="1" applyAlignment="1">
      <alignment horizontal="center" vertical="center"/>
    </xf>
    <xf numFmtId="3" fontId="5" fillId="2" borderId="10" xfId="0" applyNumberFormat="1" applyFont="1" applyFill="1" applyBorder="1" applyAlignment="1">
      <alignment horizontal="center" vertical="center"/>
    </xf>
    <xf numFmtId="49" fontId="1" fillId="0" borderId="8" xfId="0" applyNumberFormat="1" applyFont="1" applyFill="1" applyBorder="1" applyAlignment="1">
      <alignment horizontal="center" vertical="top"/>
    </xf>
    <xf numFmtId="49" fontId="1" fillId="0" borderId="9" xfId="0" applyNumberFormat="1" applyFont="1" applyFill="1" applyBorder="1" applyAlignment="1">
      <alignment horizontal="center" vertical="top"/>
    </xf>
    <xf numFmtId="49" fontId="1" fillId="0" borderId="10" xfId="0" applyNumberFormat="1" applyFont="1" applyFill="1" applyBorder="1" applyAlignment="1">
      <alignment horizontal="center" vertical="top"/>
    </xf>
    <xf numFmtId="0" fontId="10" fillId="0" borderId="11" xfId="1" applyNumberFormat="1" applyFont="1" applyFill="1" applyBorder="1" applyAlignment="1">
      <alignment horizontal="center" vertical="center"/>
    </xf>
    <xf numFmtId="0" fontId="2" fillId="0" borderId="0" xfId="0" applyNumberFormat="1" applyFont="1" applyFill="1" applyBorder="1" applyAlignment="1">
      <alignment horizontal="center" vertical="top"/>
    </xf>
    <xf numFmtId="0" fontId="1" fillId="0" borderId="6" xfId="0" applyNumberFormat="1" applyFont="1" applyFill="1" applyBorder="1" applyAlignment="1">
      <alignment horizontal="center"/>
    </xf>
    <xf numFmtId="0" fontId="1" fillId="0" borderId="6" xfId="0" applyFont="1" applyFill="1" applyBorder="1" applyAlignment="1">
      <alignment horizontal="center"/>
    </xf>
    <xf numFmtId="0" fontId="2" fillId="0" borderId="0" xfId="0" applyFont="1" applyFill="1" applyBorder="1" applyAlignment="1">
      <alignment horizontal="center" vertical="top"/>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4" fillId="0" borderId="12"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 xfId="0" applyNumberFormat="1" applyFont="1" applyFill="1" applyBorder="1" applyAlignment="1">
      <alignment horizontal="center" vertical="top" wrapText="1"/>
    </xf>
    <xf numFmtId="0" fontId="4" fillId="0" borderId="6" xfId="0" applyNumberFormat="1" applyFont="1" applyFill="1" applyBorder="1" applyAlignment="1">
      <alignment horizontal="center" vertical="top" wrapText="1"/>
    </xf>
    <xf numFmtId="0" fontId="4" fillId="0" borderId="7" xfId="0" applyNumberFormat="1" applyFont="1" applyFill="1" applyBorder="1" applyAlignment="1">
      <alignment horizontal="center" vertical="top" wrapText="1"/>
    </xf>
    <xf numFmtId="0" fontId="4" fillId="0" borderId="8" xfId="0" applyNumberFormat="1" applyFont="1" applyFill="1" applyBorder="1" applyAlignment="1">
      <alignment horizontal="center" vertical="top" wrapText="1"/>
    </xf>
    <xf numFmtId="0" fontId="4" fillId="0" borderId="9" xfId="0" applyNumberFormat="1" applyFont="1" applyFill="1" applyBorder="1" applyAlignment="1">
      <alignment horizontal="center" vertical="top" wrapText="1"/>
    </xf>
    <xf numFmtId="0" fontId="4" fillId="0" borderId="10" xfId="0" applyNumberFormat="1" applyFont="1" applyFill="1" applyBorder="1" applyAlignment="1">
      <alignment horizontal="center" vertical="top" wrapText="1"/>
    </xf>
    <xf numFmtId="0" fontId="7" fillId="0" borderId="0" xfId="0" applyFont="1" applyFill="1" applyAlignment="1">
      <alignment horizontal="center" wrapText="1"/>
    </xf>
    <xf numFmtId="49" fontId="1" fillId="0" borderId="6" xfId="0" applyNumberFormat="1" applyFont="1" applyFill="1" applyBorder="1" applyAlignment="1">
      <alignment horizontal="center"/>
    </xf>
    <xf numFmtId="0" fontId="1" fillId="0" borderId="0" xfId="0" applyFont="1" applyFill="1" applyAlignment="1">
      <alignment horizontal="right"/>
    </xf>
    <xf numFmtId="0" fontId="1" fillId="0" borderId="0" xfId="0" applyFont="1" applyFill="1" applyAlignment="1">
      <alignment horizontal="left"/>
    </xf>
    <xf numFmtId="49" fontId="1" fillId="0" borderId="6" xfId="0" applyNumberFormat="1" applyFont="1" applyFill="1" applyBorder="1" applyAlignment="1">
      <alignment horizontal="left" wrapText="1"/>
    </xf>
    <xf numFmtId="0" fontId="2" fillId="0" borderId="1" xfId="0" applyFont="1" applyFill="1" applyBorder="1" applyAlignment="1">
      <alignment horizontal="center" vertical="top"/>
    </xf>
    <xf numFmtId="0" fontId="5" fillId="3" borderId="11" xfId="0" applyNumberFormat="1" applyFont="1" applyFill="1" applyBorder="1" applyAlignment="1">
      <alignment horizontal="center" vertical="top"/>
    </xf>
    <xf numFmtId="3" fontId="5" fillId="3" borderId="8" xfId="0" applyNumberFormat="1" applyFont="1" applyFill="1" applyBorder="1" applyAlignment="1">
      <alignment horizontal="center" vertical="top"/>
    </xf>
    <xf numFmtId="3" fontId="5" fillId="3" borderId="9" xfId="0" applyNumberFormat="1" applyFont="1" applyFill="1" applyBorder="1" applyAlignment="1">
      <alignment horizontal="center" vertical="top"/>
    </xf>
    <xf numFmtId="3" fontId="5" fillId="3" borderId="10" xfId="0" applyNumberFormat="1" applyFont="1" applyFill="1" applyBorder="1" applyAlignment="1">
      <alignment horizontal="center" vertical="top"/>
    </xf>
    <xf numFmtId="49" fontId="5" fillId="3" borderId="11" xfId="0" applyNumberFormat="1" applyFont="1" applyFill="1" applyBorder="1" applyAlignment="1">
      <alignment horizontal="center" vertical="top"/>
    </xf>
    <xf numFmtId="49" fontId="1" fillId="2" borderId="8" xfId="0" applyNumberFormat="1" applyFont="1" applyFill="1" applyBorder="1" applyAlignment="1">
      <alignment horizontal="center" vertical="top"/>
    </xf>
    <xf numFmtId="49" fontId="1" fillId="2" borderId="9" xfId="0" applyNumberFormat="1" applyFont="1" applyFill="1" applyBorder="1" applyAlignment="1">
      <alignment horizontal="center" vertical="top"/>
    </xf>
    <xf numFmtId="49" fontId="1" fillId="2" borderId="10" xfId="0" applyNumberFormat="1" applyFont="1" applyFill="1" applyBorder="1" applyAlignment="1">
      <alignment horizontal="center" vertical="top"/>
    </xf>
    <xf numFmtId="0" fontId="13" fillId="0" borderId="11" xfId="1" applyNumberFormat="1" applyFont="1" applyFill="1" applyBorder="1" applyAlignment="1">
      <alignment horizontal="center" vertical="top"/>
    </xf>
    <xf numFmtId="49" fontId="5" fillId="2" borderId="8" xfId="0" applyNumberFormat="1" applyFont="1" applyFill="1" applyBorder="1" applyAlignment="1">
      <alignment horizontal="center" vertical="top"/>
    </xf>
    <xf numFmtId="49" fontId="5" fillId="2" borderId="9"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10" xfId="0" applyNumberFormat="1" applyFont="1" applyFill="1" applyBorder="1" applyAlignment="1">
      <alignment horizontal="center" vertical="top"/>
    </xf>
    <xf numFmtId="2" fontId="1" fillId="0" borderId="6" xfId="0" applyNumberFormat="1" applyFont="1" applyFill="1" applyBorder="1" applyAlignment="1">
      <alignment horizontal="center"/>
    </xf>
    <xf numFmtId="0" fontId="9" fillId="2" borderId="11" xfId="0" applyFont="1" applyFill="1" applyBorder="1" applyAlignment="1">
      <alignment horizontal="left" vertical="top"/>
    </xf>
    <xf numFmtId="3" fontId="10" fillId="0" borderId="11" xfId="0" applyNumberFormat="1" applyFont="1" applyFill="1" applyBorder="1" applyAlignment="1">
      <alignment horizontal="center" vertical="top"/>
    </xf>
    <xf numFmtId="49" fontId="10" fillId="0" borderId="11" xfId="0" applyNumberFormat="1" applyFont="1" applyFill="1" applyBorder="1" applyAlignment="1">
      <alignment horizontal="center" vertical="top"/>
    </xf>
    <xf numFmtId="49" fontId="9" fillId="2" borderId="11" xfId="0" applyNumberFormat="1" applyFont="1" applyFill="1" applyBorder="1" applyAlignment="1">
      <alignment horizontal="center" vertical="top"/>
    </xf>
    <xf numFmtId="49" fontId="9" fillId="2" borderId="11" xfId="0" applyNumberFormat="1" applyFont="1" applyFill="1" applyBorder="1" applyAlignment="1">
      <alignment horizontal="center"/>
    </xf>
    <xf numFmtId="49" fontId="9" fillId="2" borderId="11" xfId="0" applyNumberFormat="1" applyFont="1" applyFill="1" applyBorder="1" applyAlignment="1">
      <alignment horizontal="right"/>
    </xf>
    <xf numFmtId="49" fontId="9" fillId="2" borderId="11" xfId="0" applyNumberFormat="1" applyFont="1" applyFill="1" applyBorder="1" applyAlignment="1">
      <alignment horizontal="left"/>
    </xf>
    <xf numFmtId="0" fontId="9" fillId="2" borderId="11" xfId="0" applyNumberFormat="1" applyFont="1" applyFill="1" applyBorder="1" applyAlignment="1">
      <alignment horizontal="center" vertical="top"/>
    </xf>
    <xf numFmtId="3" fontId="9" fillId="2" borderId="11" xfId="0" applyNumberFormat="1" applyFont="1" applyFill="1" applyBorder="1" applyAlignment="1">
      <alignment horizontal="center" vertical="top"/>
    </xf>
    <xf numFmtId="49" fontId="9" fillId="2" borderId="26" xfId="0" applyNumberFormat="1" applyFont="1" applyFill="1" applyBorder="1" applyAlignment="1">
      <alignment horizontal="center"/>
    </xf>
    <xf numFmtId="49" fontId="9" fillId="2" borderId="26" xfId="0" applyNumberFormat="1" applyFont="1" applyFill="1" applyBorder="1" applyAlignment="1">
      <alignment horizontal="right"/>
    </xf>
    <xf numFmtId="49" fontId="9" fillId="2" borderId="26" xfId="0" applyNumberFormat="1" applyFont="1" applyFill="1" applyBorder="1" applyAlignment="1">
      <alignment horizontal="left"/>
    </xf>
    <xf numFmtId="0" fontId="10" fillId="0" borderId="11" xfId="0" applyFont="1" applyFill="1" applyBorder="1" applyAlignment="1">
      <alignment horizontal="left" vertical="top" wrapText="1"/>
    </xf>
    <xf numFmtId="0" fontId="10" fillId="0" borderId="11" xfId="0" applyNumberFormat="1" applyFont="1" applyFill="1" applyBorder="1" applyAlignment="1">
      <alignment horizontal="left" vertical="top" indent="1"/>
    </xf>
    <xf numFmtId="0" fontId="4" fillId="0" borderId="11" xfId="0" applyFont="1" applyFill="1" applyBorder="1" applyAlignment="1">
      <alignment horizontal="center" vertical="top" wrapText="1"/>
    </xf>
    <xf numFmtId="0" fontId="4" fillId="0" borderId="11" xfId="0" applyFont="1" applyFill="1" applyBorder="1" applyAlignment="1">
      <alignment horizontal="center" vertical="center"/>
    </xf>
    <xf numFmtId="0" fontId="4" fillId="0" borderId="11" xfId="0" applyNumberFormat="1" applyFont="1" applyFill="1" applyBorder="1" applyAlignment="1">
      <alignment horizontal="center" vertical="top" wrapText="1"/>
    </xf>
    <xf numFmtId="0" fontId="2" fillId="3" borderId="11" xfId="0" applyFont="1" applyFill="1" applyBorder="1" applyAlignment="1">
      <alignment horizontal="center" textRotation="90" wrapText="1"/>
    </xf>
    <xf numFmtId="0" fontId="2" fillId="3" borderId="11" xfId="0" applyFont="1" applyFill="1" applyBorder="1" applyAlignment="1">
      <alignment horizontal="center" vertical="top"/>
    </xf>
    <xf numFmtId="0" fontId="9" fillId="2" borderId="10" xfId="0" applyNumberFormat="1" applyFont="1" applyFill="1" applyBorder="1" applyAlignment="1">
      <alignment horizontal="center" vertical="top"/>
    </xf>
    <xf numFmtId="0" fontId="10" fillId="0" borderId="27" xfId="0" applyFont="1" applyFill="1" applyBorder="1" applyAlignment="1">
      <alignment horizontal="left" vertical="top" wrapText="1"/>
    </xf>
    <xf numFmtId="49" fontId="9" fillId="2" borderId="8" xfId="0" applyNumberFormat="1" applyFont="1" applyFill="1" applyBorder="1" applyAlignment="1">
      <alignment horizontal="center" vertical="top"/>
    </xf>
    <xf numFmtId="49" fontId="10" fillId="0" borderId="27" xfId="0" applyNumberFormat="1" applyFont="1" applyFill="1" applyBorder="1" applyAlignment="1">
      <alignment horizontal="center" vertical="top"/>
    </xf>
    <xf numFmtId="0" fontId="10" fillId="0" borderId="27" xfId="0" applyNumberFormat="1" applyFont="1" applyFill="1" applyBorder="1" applyAlignment="1">
      <alignment horizontal="left" vertical="top" indent="1"/>
    </xf>
    <xf numFmtId="49" fontId="9" fillId="2" borderId="26" xfId="0" applyNumberFormat="1" applyFont="1" applyFill="1" applyBorder="1" applyAlignment="1">
      <alignment horizontal="center" vertical="top"/>
    </xf>
    <xf numFmtId="0" fontId="9" fillId="2" borderId="26" xfId="0" applyNumberFormat="1" applyFont="1" applyFill="1" applyBorder="1" applyAlignment="1">
      <alignment horizontal="center" vertical="top"/>
    </xf>
    <xf numFmtId="49" fontId="9" fillId="3" borderId="11" xfId="0" applyNumberFormat="1" applyFont="1" applyFill="1" applyBorder="1" applyAlignment="1">
      <alignment horizontal="center"/>
    </xf>
    <xf numFmtId="49" fontId="9" fillId="3" borderId="11" xfId="0" applyNumberFormat="1" applyFont="1" applyFill="1" applyBorder="1" applyAlignment="1">
      <alignment horizontal="right"/>
    </xf>
    <xf numFmtId="49" fontId="9" fillId="3" borderId="11" xfId="0" applyNumberFormat="1" applyFont="1" applyFill="1" applyBorder="1" applyAlignment="1">
      <alignment horizontal="left"/>
    </xf>
    <xf numFmtId="0" fontId="9" fillId="3" borderId="11" xfId="0" applyNumberFormat="1" applyFont="1" applyFill="1" applyBorder="1" applyAlignment="1">
      <alignment horizontal="center" vertical="top"/>
    </xf>
    <xf numFmtId="3" fontId="9" fillId="3" borderId="11" xfId="0" applyNumberFormat="1" applyFont="1" applyFill="1" applyBorder="1" applyAlignment="1">
      <alignment horizontal="center" vertical="top"/>
    </xf>
    <xf numFmtId="0" fontId="9" fillId="3" borderId="11" xfId="0" applyFont="1" applyFill="1" applyBorder="1" applyAlignment="1">
      <alignment horizontal="left" vertical="top"/>
    </xf>
    <xf numFmtId="0" fontId="10" fillId="0" borderId="9" xfId="0" applyFont="1" applyFill="1" applyBorder="1" applyAlignment="1">
      <alignment horizontal="left" vertical="top" wrapText="1"/>
    </xf>
    <xf numFmtId="0" fontId="10" fillId="0" borderId="10" xfId="0" applyFont="1" applyFill="1" applyBorder="1" applyAlignment="1">
      <alignment horizontal="left" vertical="top" wrapText="1"/>
    </xf>
    <xf numFmtId="3" fontId="10" fillId="0" borderId="8" xfId="0" applyNumberFormat="1" applyFont="1" applyFill="1" applyBorder="1" applyAlignment="1">
      <alignment horizontal="center" vertical="top"/>
    </xf>
    <xf numFmtId="3" fontId="10" fillId="0" borderId="9" xfId="0" applyNumberFormat="1" applyFont="1" applyFill="1" applyBorder="1" applyAlignment="1">
      <alignment horizontal="center" vertical="top"/>
    </xf>
    <xf numFmtId="3" fontId="10" fillId="0" borderId="10" xfId="0" applyNumberFormat="1" applyFont="1" applyFill="1" applyBorder="1" applyAlignment="1">
      <alignment horizontal="center" vertical="top"/>
    </xf>
    <xf numFmtId="49" fontId="9" fillId="3" borderId="11" xfId="0" applyNumberFormat="1" applyFont="1" applyFill="1" applyBorder="1" applyAlignment="1">
      <alignment horizontal="center" vertical="top"/>
    </xf>
    <xf numFmtId="49" fontId="5" fillId="0" borderId="9" xfId="0" applyNumberFormat="1" applyFont="1" applyFill="1" applyBorder="1" applyAlignment="1">
      <alignment horizontal="left" vertical="top"/>
    </xf>
    <xf numFmtId="49" fontId="5" fillId="0" borderId="10" xfId="0" applyNumberFormat="1" applyFont="1" applyFill="1" applyBorder="1" applyAlignment="1">
      <alignment horizontal="left" vertical="top"/>
    </xf>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10" xfId="0" applyNumberFormat="1" applyFont="1" applyFill="1" applyBorder="1" applyAlignment="1">
      <alignment horizontal="center" vertical="top"/>
    </xf>
    <xf numFmtId="3" fontId="5" fillId="3" borderId="11" xfId="0" applyNumberFormat="1" applyFont="1" applyFill="1" applyBorder="1" applyAlignment="1">
      <alignment horizontal="center" vertical="top"/>
    </xf>
    <xf numFmtId="0" fontId="11" fillId="0" borderId="1" xfId="0" applyFont="1" applyFill="1" applyBorder="1" applyAlignment="1">
      <alignment horizontal="left" vertical="top" wrapText="1"/>
    </xf>
    <xf numFmtId="3" fontId="11" fillId="0" borderId="0" xfId="0" applyNumberFormat="1" applyFont="1" applyFill="1" applyBorder="1" applyAlignment="1">
      <alignment horizontal="center" vertical="top"/>
    </xf>
    <xf numFmtId="0" fontId="12"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wrapText="1"/>
    </xf>
    <xf numFmtId="0" fontId="14" fillId="0" borderId="11" xfId="0" applyFont="1" applyFill="1" applyBorder="1" applyAlignment="1">
      <alignment horizontal="center" vertical="center" wrapText="1"/>
    </xf>
    <xf numFmtId="0" fontId="10" fillId="0" borderId="11" xfId="0" applyFont="1" applyBorder="1" applyAlignment="1">
      <alignment horizontal="center" vertical="center" wrapText="1"/>
    </xf>
    <xf numFmtId="0" fontId="7" fillId="0" borderId="0" xfId="0" applyNumberFormat="1" applyFont="1" applyAlignment="1">
      <alignment horizontal="center" vertical="center"/>
    </xf>
    <xf numFmtId="0" fontId="5" fillId="0" borderId="0" xfId="0" applyFont="1" applyAlignment="1">
      <alignment horizontal="center" vertical="center"/>
    </xf>
    <xf numFmtId="0" fontId="10" fillId="2" borderId="11" xfId="0" applyFont="1" applyFill="1" applyBorder="1" applyAlignment="1">
      <alignment horizontal="center" vertical="center" wrapText="1"/>
    </xf>
    <xf numFmtId="0" fontId="10" fillId="0" borderId="11" xfId="0" applyFont="1" applyBorder="1" applyAlignment="1">
      <alignment vertical="center" wrapText="1"/>
    </xf>
    <xf numFmtId="0" fontId="14" fillId="0" borderId="11" xfId="0" applyFont="1" applyBorder="1" applyAlignment="1">
      <alignment vertical="center" wrapText="1"/>
    </xf>
    <xf numFmtId="0" fontId="15" fillId="0" borderId="0" xfId="0" applyNumberFormat="1" applyFont="1" applyAlignment="1">
      <alignment horizontal="center" vertical="top"/>
    </xf>
    <xf numFmtId="0" fontId="12" fillId="0" borderId="0" xfId="0" applyFont="1" applyAlignment="1">
      <alignment horizontal="center" vertical="top"/>
    </xf>
    <xf numFmtId="0" fontId="15" fillId="0" borderId="0" xfId="0" applyFont="1" applyAlignment="1">
      <alignment horizontal="center" vertical="top"/>
    </xf>
    <xf numFmtId="0" fontId="17" fillId="3" borderId="11" xfId="0" applyFont="1" applyFill="1" applyBorder="1" applyAlignment="1">
      <alignment horizontal="center" vertical="center" wrapText="1"/>
    </xf>
    <xf numFmtId="0" fontId="17" fillId="0" borderId="29"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0" fillId="0" borderId="19" xfId="0" applyFont="1" applyBorder="1" applyAlignment="1">
      <alignment horizontal="center"/>
    </xf>
    <xf numFmtId="0" fontId="10" fillId="0" borderId="17" xfId="0" applyFont="1" applyBorder="1" applyAlignment="1">
      <alignment horizontal="center"/>
    </xf>
    <xf numFmtId="0" fontId="17" fillId="3" borderId="11" xfId="0" applyFont="1" applyFill="1" applyBorder="1" applyAlignment="1">
      <alignment horizontal="left" vertical="center" wrapText="1"/>
    </xf>
    <xf numFmtId="0" fontId="16" fillId="0" borderId="11" xfId="0" applyFont="1" applyBorder="1" applyAlignment="1">
      <alignment horizontal="left" vertical="center" wrapText="1"/>
    </xf>
    <xf numFmtId="0" fontId="15" fillId="0" borderId="0" xfId="0" applyFont="1" applyAlignment="1">
      <alignment horizontal="center" vertical="center"/>
    </xf>
    <xf numFmtId="0" fontId="7" fillId="0" borderId="0" xfId="0" applyFont="1" applyAlignment="1">
      <alignment horizontal="center" vertical="center" wrapText="1"/>
    </xf>
    <xf numFmtId="0" fontId="9" fillId="2" borderId="11" xfId="0" applyFont="1" applyFill="1" applyBorder="1" applyAlignment="1">
      <alignment horizontal="center" vertical="center" wrapText="1"/>
    </xf>
    <xf numFmtId="3" fontId="9" fillId="2" borderId="11" xfId="0" quotePrefix="1" applyNumberFormat="1" applyFont="1" applyFill="1" applyBorder="1" applyAlignment="1">
      <alignment horizontal="right" vertical="center" wrapText="1"/>
    </xf>
    <xf numFmtId="3" fontId="9" fillId="2" borderId="11" xfId="0" applyNumberFormat="1" applyFont="1" applyFill="1" applyBorder="1" applyAlignment="1">
      <alignment horizontal="right" vertical="center" wrapText="1"/>
    </xf>
    <xf numFmtId="3" fontId="9" fillId="2" borderId="11" xfId="0" applyNumberFormat="1" applyFont="1" applyFill="1" applyBorder="1" applyAlignment="1">
      <alignment vertical="center" wrapText="1"/>
    </xf>
    <xf numFmtId="0" fontId="9" fillId="3" borderId="11" xfId="0" applyFont="1" applyFill="1" applyBorder="1" applyAlignment="1">
      <alignment horizontal="center" vertical="center" wrapText="1"/>
    </xf>
    <xf numFmtId="0" fontId="9" fillId="3" borderId="11" xfId="0" applyFont="1" applyFill="1" applyBorder="1" applyAlignment="1">
      <alignment horizontal="center" wrapText="1"/>
    </xf>
    <xf numFmtId="165" fontId="9" fillId="2" borderId="13" xfId="0" applyNumberFormat="1" applyFont="1" applyFill="1" applyBorder="1" applyAlignment="1">
      <alignment horizontal="center" vertical="center" wrapText="1"/>
    </xf>
    <xf numFmtId="165" fontId="9" fillId="2" borderId="14" xfId="0" applyNumberFormat="1" applyFont="1" applyFill="1" applyBorder="1" applyAlignment="1">
      <alignment horizontal="center" vertical="center" wrapText="1"/>
    </xf>
    <xf numFmtId="165" fontId="9" fillId="2" borderId="15" xfId="0" applyNumberFormat="1" applyFont="1" applyFill="1" applyBorder="1" applyAlignment="1">
      <alignment horizontal="center" vertical="center" wrapText="1"/>
    </xf>
    <xf numFmtId="0" fontId="0" fillId="0" borderId="0" xfId="0" applyAlignment="1">
      <alignment horizontal="left" wrapText="1"/>
    </xf>
    <xf numFmtId="0" fontId="15" fillId="0" borderId="0" xfId="0" applyFont="1" applyAlignment="1">
      <alignment horizontal="center" vertical="top" wrapText="1"/>
    </xf>
    <xf numFmtId="165" fontId="10" fillId="0" borderId="11" xfId="0" applyNumberFormat="1" applyFont="1" applyFill="1" applyBorder="1" applyAlignment="1">
      <alignment horizontal="center" wrapText="1"/>
    </xf>
    <xf numFmtId="165" fontId="16" fillId="0" borderId="11" xfId="0" applyNumberFormat="1" applyFont="1" applyFill="1" applyBorder="1" applyAlignment="1">
      <alignment horizontal="center" vertical="center" wrapText="1"/>
    </xf>
    <xf numFmtId="2" fontId="15" fillId="0" borderId="0" xfId="0" applyNumberFormat="1" applyFont="1" applyAlignment="1">
      <alignment horizontal="center" vertical="top" wrapText="1"/>
    </xf>
    <xf numFmtId="165" fontId="10" fillId="0" borderId="13" xfId="0" applyNumberFormat="1" applyFont="1" applyBorder="1" applyAlignment="1">
      <alignment horizontal="center" vertical="center" wrapText="1"/>
    </xf>
    <xf numFmtId="165" fontId="10" fillId="0" borderId="14" xfId="0" applyNumberFormat="1" applyFont="1" applyBorder="1" applyAlignment="1">
      <alignment horizontal="center" vertical="center" wrapText="1"/>
    </xf>
    <xf numFmtId="165" fontId="10" fillId="0" borderId="15" xfId="0" applyNumberFormat="1" applyFont="1" applyBorder="1" applyAlignment="1">
      <alignment horizontal="center" vertical="center" wrapText="1"/>
    </xf>
    <xf numFmtId="165" fontId="16" fillId="0" borderId="13" xfId="0" applyNumberFormat="1" applyFont="1" applyBorder="1" applyAlignment="1">
      <alignment horizontal="center" vertical="center" wrapText="1"/>
    </xf>
    <xf numFmtId="165" fontId="16" fillId="0" borderId="14" xfId="0" applyNumberFormat="1" applyFont="1" applyBorder="1" applyAlignment="1">
      <alignment horizontal="center" vertical="center" wrapText="1"/>
    </xf>
    <xf numFmtId="165" fontId="16" fillId="0" borderId="15"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9" xfId="0" applyFont="1" applyFill="1" applyBorder="1" applyAlignment="1">
      <alignment vertical="center" wrapText="1"/>
    </xf>
    <xf numFmtId="0" fontId="10" fillId="0" borderId="10" xfId="0" applyFont="1" applyFill="1" applyBorder="1" applyAlignment="1">
      <alignment vertical="center" wrapText="1"/>
    </xf>
    <xf numFmtId="165" fontId="9" fillId="0" borderId="19" xfId="0" applyNumberFormat="1" applyFont="1" applyFill="1" applyBorder="1" applyAlignment="1">
      <alignment horizontal="center" vertical="center" wrapText="1"/>
    </xf>
    <xf numFmtId="165" fontId="9" fillId="0" borderId="23" xfId="0" applyNumberFormat="1" applyFont="1" applyFill="1" applyBorder="1" applyAlignment="1">
      <alignment horizontal="center" vertical="center" wrapText="1"/>
    </xf>
    <xf numFmtId="165" fontId="9" fillId="0" borderId="17" xfId="0" applyNumberFormat="1" applyFont="1" applyFill="1" applyBorder="1" applyAlignment="1">
      <alignment horizontal="center" vertical="center" wrapText="1"/>
    </xf>
    <xf numFmtId="164" fontId="9" fillId="3" borderId="11" xfId="0" applyNumberFormat="1" applyFont="1" applyFill="1" applyBorder="1" applyAlignment="1">
      <alignment horizontal="center" vertical="center" wrapText="1"/>
    </xf>
    <xf numFmtId="165" fontId="10" fillId="0" borderId="19" xfId="0" applyNumberFormat="1" applyFont="1" applyFill="1" applyBorder="1" applyAlignment="1">
      <alignment horizontal="center" vertical="center" wrapText="1"/>
    </xf>
    <xf numFmtId="165" fontId="10" fillId="0" borderId="23" xfId="0" applyNumberFormat="1" applyFont="1" applyFill="1" applyBorder="1" applyAlignment="1">
      <alignment horizontal="center" vertical="center" wrapText="1"/>
    </xf>
    <xf numFmtId="165" fontId="10" fillId="0" borderId="17" xfId="0" applyNumberFormat="1" applyFont="1" applyFill="1" applyBorder="1" applyAlignment="1">
      <alignment horizontal="center" vertical="center" wrapText="1"/>
    </xf>
    <xf numFmtId="165" fontId="10" fillId="0" borderId="8" xfId="0" applyNumberFormat="1" applyFont="1" applyBorder="1" applyAlignment="1">
      <alignment horizontal="center"/>
    </xf>
    <xf numFmtId="165" fontId="10" fillId="0" borderId="9" xfId="0" applyNumberFormat="1" applyFont="1" applyBorder="1" applyAlignment="1">
      <alignment horizontal="center"/>
    </xf>
    <xf numFmtId="165" fontId="10" fillId="0" borderId="10" xfId="0" applyNumberFormat="1" applyFont="1" applyBorder="1" applyAlignment="1">
      <alignment horizontal="center"/>
    </xf>
    <xf numFmtId="3" fontId="10" fillId="2" borderId="11" xfId="0" applyNumberFormat="1" applyFont="1" applyFill="1" applyBorder="1" applyAlignment="1">
      <alignment vertical="center" wrapText="1"/>
    </xf>
    <xf numFmtId="165" fontId="10" fillId="0" borderId="19" xfId="0" applyNumberFormat="1" applyFont="1" applyBorder="1" applyAlignment="1">
      <alignment horizontal="center" vertical="center" wrapText="1"/>
    </xf>
    <xf numFmtId="165" fontId="10" fillId="0" borderId="17" xfId="0" applyNumberFormat="1" applyFont="1" applyBorder="1" applyAlignment="1">
      <alignment horizontal="center" vertical="center" wrapText="1"/>
    </xf>
    <xf numFmtId="0" fontId="10" fillId="0" borderId="13" xfId="0" applyFont="1" applyBorder="1" applyAlignment="1">
      <alignment horizontal="center"/>
    </xf>
    <xf numFmtId="0" fontId="10" fillId="0" borderId="14" xfId="0" applyFont="1" applyBorder="1" applyAlignment="1">
      <alignment horizontal="center"/>
    </xf>
    <xf numFmtId="0" fontId="10" fillId="0" borderId="15" xfId="0" applyFont="1" applyBorder="1" applyAlignment="1">
      <alignment horizontal="center"/>
    </xf>
    <xf numFmtId="0" fontId="9" fillId="3" borderId="11" xfId="0" applyFont="1" applyFill="1" applyBorder="1" applyAlignment="1">
      <alignment horizontal="center"/>
    </xf>
    <xf numFmtId="0" fontId="10" fillId="0" borderId="16" xfId="0" applyFont="1" applyBorder="1" applyAlignment="1">
      <alignment horizontal="center"/>
    </xf>
    <xf numFmtId="0" fontId="5" fillId="0" borderId="0" xfId="0" applyFont="1" applyAlignment="1">
      <alignment horizontal="center" wrapText="1"/>
    </xf>
    <xf numFmtId="0" fontId="10" fillId="0" borderId="11" xfId="0" applyFont="1" applyBorder="1" applyAlignment="1">
      <alignment horizontal="justify" vertical="center" wrapText="1"/>
    </xf>
    <xf numFmtId="165" fontId="10" fillId="0" borderId="11" xfId="0" applyNumberFormat="1" applyFont="1" applyFill="1" applyBorder="1" applyAlignment="1">
      <alignment horizontal="center" vertical="center" wrapText="1"/>
    </xf>
    <xf numFmtId="165" fontId="10" fillId="0" borderId="11" xfId="0" applyNumberFormat="1" applyFont="1" applyBorder="1" applyAlignment="1">
      <alignment horizontal="center" vertical="center" wrapText="1"/>
    </xf>
    <xf numFmtId="0" fontId="10" fillId="3" borderId="11" xfId="0" applyFont="1" applyFill="1" applyBorder="1" applyAlignment="1">
      <alignment horizontal="center" vertical="center" wrapText="1"/>
    </xf>
    <xf numFmtId="0" fontId="10" fillId="0" borderId="11" xfId="0" applyFont="1" applyBorder="1" applyAlignment="1">
      <alignment horizontal="center" wrapText="1"/>
    </xf>
    <xf numFmtId="0" fontId="7" fillId="0" borderId="0" xfId="0" applyFont="1" applyAlignment="1">
      <alignment horizontal="center"/>
    </xf>
    <xf numFmtId="0" fontId="5" fillId="0" borderId="0" xfId="0" applyFont="1" applyAlignment="1">
      <alignment horizontal="center"/>
    </xf>
    <xf numFmtId="0" fontId="7" fillId="0" borderId="0" xfId="0" applyFont="1" applyAlignment="1">
      <alignment horizontal="center" wrapText="1"/>
    </xf>
    <xf numFmtId="3" fontId="10" fillId="0" borderId="22" xfId="2" applyNumberFormat="1" applyFont="1" applyBorder="1" applyAlignment="1">
      <alignment horizontal="center" vertical="top" wrapText="1"/>
    </xf>
    <xf numFmtId="3" fontId="10" fillId="0" borderId="24" xfId="2" applyNumberFormat="1" applyFont="1" applyBorder="1" applyAlignment="1">
      <alignment horizontal="center" vertical="top" wrapText="1"/>
    </xf>
    <xf numFmtId="3" fontId="10" fillId="0" borderId="25" xfId="2" applyNumberFormat="1" applyFont="1" applyBorder="1" applyAlignment="1">
      <alignment horizontal="center" vertical="top" wrapText="1"/>
    </xf>
    <xf numFmtId="165" fontId="10" fillId="0" borderId="22" xfId="2" applyNumberFormat="1" applyFont="1" applyBorder="1" applyAlignment="1">
      <alignment horizontal="center" vertical="top" wrapText="1"/>
    </xf>
    <xf numFmtId="165" fontId="10" fillId="0" borderId="24" xfId="2" applyNumberFormat="1" applyFont="1" applyBorder="1" applyAlignment="1">
      <alignment horizontal="center" vertical="top" wrapText="1"/>
    </xf>
    <xf numFmtId="165" fontId="10" fillId="0" borderId="25" xfId="2" applyNumberFormat="1" applyFont="1" applyBorder="1" applyAlignment="1">
      <alignment horizontal="center" vertical="top" wrapText="1"/>
    </xf>
    <xf numFmtId="0" fontId="9" fillId="3" borderId="11" xfId="2" applyFont="1" applyFill="1" applyBorder="1" applyAlignment="1">
      <alignment horizontal="center" vertical="center" wrapText="1"/>
    </xf>
    <xf numFmtId="0" fontId="9" fillId="3" borderId="11" xfId="2" applyFont="1" applyFill="1" applyBorder="1" applyAlignment="1">
      <alignment horizontal="center" wrapText="1"/>
    </xf>
    <xf numFmtId="165" fontId="10" fillId="2" borderId="30" xfId="2" applyNumberFormat="1" applyFont="1" applyFill="1" applyBorder="1" applyAlignment="1">
      <alignment horizontal="center" vertical="top" wrapText="1"/>
    </xf>
    <xf numFmtId="165" fontId="10" fillId="2" borderId="31" xfId="2" applyNumberFormat="1" applyFont="1" applyFill="1" applyBorder="1" applyAlignment="1">
      <alignment horizontal="center" vertical="top" wrapText="1"/>
    </xf>
    <xf numFmtId="165" fontId="10" fillId="2" borderId="32" xfId="2" applyNumberFormat="1" applyFont="1" applyFill="1" applyBorder="1" applyAlignment="1">
      <alignment horizontal="center" vertical="top" wrapText="1"/>
    </xf>
    <xf numFmtId="165" fontId="10" fillId="2" borderId="22" xfId="2" applyNumberFormat="1" applyFont="1" applyFill="1" applyBorder="1" applyAlignment="1">
      <alignment horizontal="center" vertical="top" wrapText="1"/>
    </xf>
    <xf numFmtId="165" fontId="10" fillId="2" borderId="24" xfId="2" applyNumberFormat="1" applyFont="1" applyFill="1" applyBorder="1" applyAlignment="1">
      <alignment horizontal="center" vertical="top" wrapText="1"/>
    </xf>
    <xf numFmtId="165" fontId="10" fillId="2" borderId="25" xfId="2" applyNumberFormat="1" applyFont="1" applyFill="1" applyBorder="1" applyAlignment="1">
      <alignment horizontal="center" vertical="top" wrapText="1"/>
    </xf>
    <xf numFmtId="165" fontId="10" fillId="0" borderId="23" xfId="0" applyNumberFormat="1" applyFont="1" applyBorder="1" applyAlignment="1">
      <alignment horizontal="center" vertical="center" wrapText="1"/>
    </xf>
    <xf numFmtId="0" fontId="9" fillId="0" borderId="0" xfId="0" applyFont="1" applyAlignment="1">
      <alignment horizontal="center"/>
    </xf>
  </cellXfs>
  <cellStyles count="3">
    <cellStyle name="Гиперссылка" xfId="1" builtinId="8"/>
    <cellStyle name="Обычный" xfId="0" builtinId="0"/>
    <cellStyle name="Обычный 4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A80"/>
  <sheetViews>
    <sheetView tabSelected="1" view="pageBreakPreview" zoomScaleNormal="100" zoomScaleSheetLayoutView="100" workbookViewId="0">
      <selection activeCell="AP84" sqref="AP84"/>
    </sheetView>
  </sheetViews>
  <sheetFormatPr defaultColWidth="0.85546875" defaultRowHeight="15" x14ac:dyDescent="0.25"/>
  <cols>
    <col min="1" max="17" width="0.85546875" style="47"/>
    <col min="18" max="18" width="1.85546875" style="47" customWidth="1"/>
    <col min="19" max="64" width="0.85546875" style="47"/>
    <col min="65" max="65" width="3.5703125" style="47" customWidth="1"/>
    <col min="66" max="70" width="0.85546875" style="47"/>
    <col min="71" max="71" width="0.42578125" style="47" customWidth="1"/>
    <col min="72" max="87" width="0.85546875" style="47"/>
    <col min="88" max="88" width="3.42578125" style="47" customWidth="1"/>
    <col min="89" max="104" width="0.85546875" style="47"/>
    <col min="105" max="105" width="1.85546875" style="47" customWidth="1"/>
    <col min="106" max="16384" width="0.85546875" style="47"/>
  </cols>
  <sheetData>
    <row r="1" spans="1:105" ht="10.5" customHeight="1" x14ac:dyDescent="0.25">
      <c r="CY1" s="48"/>
      <c r="CZ1" s="48"/>
    </row>
    <row r="2" spans="1:105" x14ac:dyDescent="0.25">
      <c r="CY2" s="48"/>
      <c r="CZ2" s="48"/>
      <c r="DA2" s="48" t="s">
        <v>22</v>
      </c>
    </row>
    <row r="3" spans="1:105" ht="6" customHeight="1" x14ac:dyDescent="0.25"/>
    <row r="4" spans="1:105" s="3" customFormat="1" ht="18.75" customHeight="1" x14ac:dyDescent="0.2">
      <c r="AP4" s="452" t="s">
        <v>53</v>
      </c>
      <c r="AQ4" s="453"/>
      <c r="AR4" s="453"/>
      <c r="AS4" s="453"/>
      <c r="AT4" s="453"/>
      <c r="AU4" s="453"/>
      <c r="AV4" s="453"/>
      <c r="AW4" s="453"/>
      <c r="AX4" s="453"/>
      <c r="AY4" s="453"/>
      <c r="AZ4" s="453"/>
      <c r="BA4" s="453"/>
      <c r="BB4" s="453"/>
      <c r="BC4" s="453"/>
      <c r="BD4" s="454"/>
      <c r="BE4" s="458" t="s">
        <v>23</v>
      </c>
      <c r="BF4" s="459"/>
      <c r="BG4" s="459"/>
      <c r="BH4" s="459"/>
      <c r="BI4" s="459"/>
      <c r="BJ4" s="459"/>
      <c r="BK4" s="459"/>
      <c r="BL4" s="459"/>
      <c r="BM4" s="459"/>
      <c r="BN4" s="459"/>
      <c r="BO4" s="459"/>
      <c r="BP4" s="459"/>
      <c r="BQ4" s="459"/>
      <c r="BR4" s="459"/>
      <c r="BS4" s="459"/>
      <c r="BT4" s="459"/>
      <c r="BU4" s="459"/>
      <c r="BV4" s="459"/>
      <c r="BW4" s="459"/>
      <c r="BX4" s="459"/>
      <c r="BY4" s="459"/>
      <c r="BZ4" s="459"/>
      <c r="CA4" s="459"/>
      <c r="CB4" s="459"/>
      <c r="CC4" s="459"/>
      <c r="CD4" s="459"/>
      <c r="CE4" s="459"/>
      <c r="CF4" s="459"/>
      <c r="CG4" s="459"/>
      <c r="CH4" s="459"/>
      <c r="CI4" s="459"/>
      <c r="CJ4" s="459"/>
      <c r="CK4" s="459"/>
      <c r="CL4" s="459"/>
      <c r="CM4" s="459"/>
      <c r="CN4" s="459"/>
      <c r="CO4" s="459"/>
      <c r="CP4" s="459"/>
      <c r="CQ4" s="459"/>
      <c r="CR4" s="459"/>
      <c r="CS4" s="459"/>
      <c r="CT4" s="459"/>
      <c r="CU4" s="459"/>
      <c r="CV4" s="459"/>
      <c r="CW4" s="459"/>
      <c r="CX4" s="459"/>
      <c r="CY4" s="459"/>
      <c r="CZ4" s="459"/>
      <c r="DA4" s="460"/>
    </row>
    <row r="5" spans="1:105" s="3" customFormat="1" ht="42.75" customHeight="1" x14ac:dyDescent="0.2">
      <c r="AP5" s="455"/>
      <c r="AQ5" s="456"/>
      <c r="AR5" s="456"/>
      <c r="AS5" s="456"/>
      <c r="AT5" s="456"/>
      <c r="AU5" s="456"/>
      <c r="AV5" s="456"/>
      <c r="AW5" s="456"/>
      <c r="AX5" s="456"/>
      <c r="AY5" s="456"/>
      <c r="AZ5" s="456"/>
      <c r="BA5" s="456"/>
      <c r="BB5" s="456"/>
      <c r="BC5" s="456"/>
      <c r="BD5" s="457"/>
      <c r="BE5" s="461" t="s">
        <v>24</v>
      </c>
      <c r="BF5" s="462"/>
      <c r="BG5" s="462"/>
      <c r="BH5" s="462"/>
      <c r="BI5" s="462"/>
      <c r="BJ5" s="462"/>
      <c r="BK5" s="462"/>
      <c r="BL5" s="462"/>
      <c r="BM5" s="463"/>
      <c r="BN5" s="462" t="s">
        <v>907</v>
      </c>
      <c r="BO5" s="462"/>
      <c r="BP5" s="462"/>
      <c r="BQ5" s="462"/>
      <c r="BR5" s="462"/>
      <c r="BS5" s="462"/>
      <c r="BT5" s="462"/>
      <c r="BU5" s="462"/>
      <c r="BV5" s="462"/>
      <c r="BW5" s="462"/>
      <c r="BX5" s="462"/>
      <c r="BY5" s="462"/>
      <c r="BZ5" s="462"/>
      <c r="CA5" s="462"/>
      <c r="CB5" s="462"/>
      <c r="CC5" s="462"/>
      <c r="CD5" s="462"/>
      <c r="CE5" s="462"/>
      <c r="CF5" s="462"/>
      <c r="CG5" s="462"/>
      <c r="CH5" s="462"/>
      <c r="CI5" s="462"/>
      <c r="CJ5" s="462"/>
      <c r="CK5" s="462"/>
      <c r="CL5" s="462"/>
      <c r="CM5" s="462"/>
      <c r="CN5" s="463"/>
      <c r="CO5" s="464" t="s">
        <v>906</v>
      </c>
      <c r="CP5" s="465"/>
      <c r="CQ5" s="465"/>
      <c r="CR5" s="465"/>
      <c r="CS5" s="465"/>
      <c r="CT5" s="465"/>
      <c r="CU5" s="465"/>
      <c r="CV5" s="465"/>
      <c r="CW5" s="465"/>
      <c r="CX5" s="465"/>
      <c r="CY5" s="465"/>
      <c r="CZ5" s="465"/>
      <c r="DA5" s="466"/>
    </row>
    <row r="6" spans="1:105" s="3" customFormat="1" ht="18" customHeight="1" x14ac:dyDescent="0.2">
      <c r="AP6" s="373" t="s">
        <v>119</v>
      </c>
      <c r="AQ6" s="374"/>
      <c r="AR6" s="374"/>
      <c r="AS6" s="374"/>
      <c r="AT6" s="374"/>
      <c r="AU6" s="374"/>
      <c r="AV6" s="374"/>
      <c r="AW6" s="374"/>
      <c r="AX6" s="374"/>
      <c r="AY6" s="374"/>
      <c r="AZ6" s="374"/>
      <c r="BA6" s="374"/>
      <c r="BB6" s="374"/>
      <c r="BC6" s="374"/>
      <c r="BD6" s="374"/>
      <c r="BE6" s="375" t="s">
        <v>120</v>
      </c>
      <c r="BF6" s="375"/>
      <c r="BG6" s="375"/>
      <c r="BH6" s="375"/>
      <c r="BI6" s="375"/>
      <c r="BJ6" s="375"/>
      <c r="BK6" s="375"/>
      <c r="BL6" s="375"/>
      <c r="BM6" s="375"/>
      <c r="BN6" s="374" t="s">
        <v>121</v>
      </c>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6"/>
      <c r="CO6" s="375" t="s">
        <v>908</v>
      </c>
      <c r="CP6" s="375"/>
      <c r="CQ6" s="375"/>
      <c r="CR6" s="375"/>
      <c r="CS6" s="375"/>
      <c r="CT6" s="375"/>
      <c r="CU6" s="375"/>
      <c r="CV6" s="375"/>
      <c r="CW6" s="375"/>
      <c r="CX6" s="375"/>
      <c r="CY6" s="375"/>
      <c r="CZ6" s="375"/>
      <c r="DA6" s="375"/>
    </row>
    <row r="7" spans="1:105" s="4" customFormat="1" ht="12" customHeight="1" x14ac:dyDescent="0.25">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row>
    <row r="8" spans="1:105" s="5" customFormat="1" ht="15.75" x14ac:dyDescent="0.25">
      <c r="A8" s="467" t="s">
        <v>904</v>
      </c>
      <c r="B8" s="467"/>
      <c r="C8" s="467"/>
      <c r="D8" s="467"/>
      <c r="E8" s="467"/>
      <c r="F8" s="467"/>
      <c r="G8" s="467"/>
      <c r="H8" s="467"/>
      <c r="I8" s="467"/>
      <c r="J8" s="467"/>
      <c r="K8" s="467"/>
      <c r="L8" s="467"/>
      <c r="M8" s="467"/>
      <c r="N8" s="467"/>
      <c r="O8" s="467"/>
      <c r="P8" s="467"/>
      <c r="Q8" s="467"/>
      <c r="R8" s="467"/>
      <c r="S8" s="467"/>
      <c r="T8" s="467"/>
      <c r="U8" s="467"/>
      <c r="V8" s="467"/>
      <c r="W8" s="467"/>
      <c r="X8" s="467"/>
      <c r="Y8" s="467"/>
      <c r="Z8" s="467"/>
      <c r="AA8" s="467"/>
      <c r="AB8" s="467"/>
      <c r="AC8" s="467"/>
      <c r="AD8" s="467"/>
      <c r="AE8" s="467"/>
      <c r="AF8" s="467"/>
      <c r="AG8" s="467"/>
      <c r="AH8" s="467"/>
      <c r="AI8" s="467"/>
      <c r="AJ8" s="467"/>
      <c r="AK8" s="467"/>
      <c r="AL8" s="467"/>
      <c r="AM8" s="467"/>
      <c r="AN8" s="467"/>
      <c r="AO8" s="467"/>
      <c r="AP8" s="467"/>
      <c r="AQ8" s="467"/>
      <c r="AR8" s="467"/>
      <c r="AS8" s="467"/>
      <c r="AT8" s="467"/>
      <c r="AU8" s="467"/>
      <c r="AV8" s="467"/>
      <c r="AW8" s="467"/>
      <c r="AX8" s="467"/>
      <c r="AY8" s="467"/>
      <c r="AZ8" s="467"/>
      <c r="BA8" s="467"/>
      <c r="BB8" s="467"/>
      <c r="BC8" s="467"/>
      <c r="BD8" s="467"/>
      <c r="BE8" s="467"/>
      <c r="BF8" s="467"/>
      <c r="BG8" s="467"/>
      <c r="BH8" s="467"/>
      <c r="BI8" s="467"/>
      <c r="BJ8" s="467"/>
      <c r="BK8" s="467"/>
      <c r="BL8" s="467"/>
      <c r="BM8" s="467"/>
      <c r="BN8" s="467"/>
      <c r="BO8" s="467"/>
      <c r="BP8" s="467"/>
      <c r="BQ8" s="467"/>
      <c r="BR8" s="467"/>
      <c r="BS8" s="467"/>
      <c r="BT8" s="467"/>
      <c r="BU8" s="467"/>
      <c r="BV8" s="467"/>
      <c r="BW8" s="467"/>
      <c r="BX8" s="467"/>
      <c r="BY8" s="467"/>
      <c r="BZ8" s="467"/>
      <c r="CA8" s="467"/>
      <c r="CB8" s="467"/>
      <c r="CC8" s="467"/>
      <c r="CD8" s="467"/>
      <c r="CE8" s="467"/>
      <c r="CF8" s="467"/>
      <c r="CG8" s="467"/>
      <c r="CH8" s="467"/>
      <c r="CI8" s="467"/>
      <c r="CJ8" s="467"/>
      <c r="CK8" s="467"/>
      <c r="CL8" s="467"/>
      <c r="CM8" s="467"/>
      <c r="CN8" s="467"/>
      <c r="CO8" s="467"/>
      <c r="CP8" s="467"/>
      <c r="CQ8" s="467"/>
      <c r="CR8" s="467"/>
      <c r="CS8" s="467"/>
      <c r="CT8" s="467"/>
      <c r="CU8" s="467"/>
      <c r="CV8" s="467"/>
      <c r="CW8" s="467"/>
      <c r="CX8" s="467"/>
      <c r="CY8" s="467"/>
      <c r="CZ8" s="467"/>
      <c r="DA8" s="467"/>
    </row>
    <row r="9" spans="1:105" s="5" customFormat="1" ht="14.25" customHeight="1" x14ac:dyDescent="0.2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row>
    <row r="10" spans="1:105" ht="14.25" customHeight="1" x14ac:dyDescent="0.25">
      <c r="AF10" s="469" t="s">
        <v>63</v>
      </c>
      <c r="AG10" s="469"/>
      <c r="AH10" s="469"/>
      <c r="AI10" s="469"/>
      <c r="AJ10" s="469"/>
      <c r="AK10" s="469"/>
      <c r="AL10" s="469"/>
      <c r="AM10" s="468" t="s">
        <v>20</v>
      </c>
      <c r="AN10" s="468"/>
      <c r="AO10" s="468"/>
      <c r="AP10" s="468"/>
      <c r="AQ10" s="468"/>
      <c r="AR10" s="470" t="s">
        <v>52</v>
      </c>
      <c r="AS10" s="470"/>
      <c r="AT10" s="470"/>
      <c r="AU10" s="468" t="s">
        <v>751</v>
      </c>
      <c r="AV10" s="468"/>
      <c r="AW10" s="468"/>
      <c r="AX10" s="468"/>
      <c r="AY10" s="468"/>
      <c r="AZ10" s="468"/>
      <c r="BA10" s="468"/>
      <c r="BB10" s="468"/>
      <c r="BC10" s="468"/>
      <c r="BD10" s="468"/>
      <c r="BE10" s="468"/>
      <c r="BF10" s="468"/>
      <c r="BG10" s="468"/>
      <c r="BH10" s="468"/>
      <c r="BI10" s="468"/>
      <c r="BK10" s="468" t="s">
        <v>708</v>
      </c>
      <c r="BL10" s="468"/>
      <c r="BM10" s="468"/>
      <c r="BN10" s="468"/>
      <c r="BO10" s="468"/>
      <c r="BP10" s="468"/>
      <c r="BQ10" s="468"/>
      <c r="BR10" s="468"/>
      <c r="BS10" s="470" t="s">
        <v>0</v>
      </c>
      <c r="BT10" s="470"/>
      <c r="BU10" s="470"/>
      <c r="BV10" s="470"/>
    </row>
    <row r="11" spans="1:105" ht="12" customHeight="1" x14ac:dyDescent="0.25"/>
    <row r="12" spans="1:105" x14ac:dyDescent="0.25">
      <c r="A12" s="448" t="s">
        <v>122</v>
      </c>
      <c r="B12" s="448"/>
      <c r="C12" s="448"/>
      <c r="D12" s="448"/>
      <c r="E12" s="448"/>
      <c r="F12" s="448"/>
      <c r="G12" s="448"/>
      <c r="H12" s="448"/>
      <c r="I12" s="448"/>
      <c r="J12" s="448"/>
      <c r="K12" s="448"/>
      <c r="L12" s="448"/>
      <c r="M12" s="448"/>
      <c r="N12" s="448"/>
      <c r="O12" s="448"/>
      <c r="P12" s="448"/>
      <c r="Q12" s="448"/>
      <c r="R12" s="448"/>
      <c r="S12" s="448"/>
      <c r="T12" s="448"/>
      <c r="U12" s="448"/>
      <c r="V12" s="448"/>
      <c r="W12" s="448"/>
      <c r="X12" s="448"/>
      <c r="Y12" s="448"/>
      <c r="Z12" s="448"/>
      <c r="AA12" s="448"/>
      <c r="AB12" s="448"/>
      <c r="AC12" s="448"/>
      <c r="AD12" s="448"/>
      <c r="AE12" s="448"/>
      <c r="AF12" s="448"/>
      <c r="AG12" s="448"/>
      <c r="AH12" s="448"/>
      <c r="AI12" s="448"/>
      <c r="AJ12" s="448"/>
      <c r="AK12" s="448"/>
      <c r="AL12" s="448"/>
      <c r="AM12" s="448"/>
      <c r="AN12" s="448"/>
      <c r="AO12" s="448"/>
      <c r="AP12" s="448"/>
      <c r="AQ12" s="448"/>
      <c r="AR12" s="448"/>
      <c r="AS12" s="448"/>
      <c r="AT12" s="448"/>
      <c r="AU12" s="448"/>
      <c r="AV12" s="448"/>
      <c r="AW12" s="448"/>
      <c r="AX12" s="448"/>
      <c r="AY12" s="448"/>
      <c r="AZ12" s="448"/>
      <c r="BA12" s="448"/>
      <c r="BB12" s="448"/>
      <c r="BC12" s="448"/>
      <c r="BD12" s="448"/>
      <c r="BE12" s="448"/>
      <c r="BF12" s="448"/>
      <c r="BG12" s="448"/>
      <c r="BH12" s="448"/>
      <c r="BI12" s="448"/>
      <c r="BJ12" s="448"/>
      <c r="BK12" s="448"/>
      <c r="BL12" s="448"/>
      <c r="BM12" s="448"/>
      <c r="BN12" s="448"/>
      <c r="BO12" s="448"/>
      <c r="BP12" s="448"/>
      <c r="BQ12" s="448"/>
      <c r="BR12" s="448"/>
      <c r="BS12" s="448"/>
      <c r="BT12" s="448"/>
      <c r="BU12" s="448"/>
      <c r="BV12" s="448"/>
      <c r="BW12" s="448"/>
      <c r="BX12" s="448"/>
      <c r="BY12" s="448"/>
      <c r="BZ12" s="448"/>
      <c r="CA12" s="448"/>
      <c r="CB12" s="448"/>
      <c r="CC12" s="448"/>
      <c r="CD12" s="448"/>
      <c r="CE12" s="448"/>
      <c r="CF12" s="448"/>
      <c r="CG12" s="448"/>
      <c r="CH12" s="448"/>
      <c r="CI12" s="448"/>
      <c r="CJ12" s="448"/>
      <c r="CK12" s="448"/>
      <c r="CL12" s="448"/>
      <c r="CM12" s="448"/>
      <c r="CN12" s="448"/>
      <c r="CO12" s="448"/>
      <c r="CP12" s="448"/>
      <c r="CQ12" s="448"/>
      <c r="CR12" s="448"/>
      <c r="CS12" s="448"/>
      <c r="CT12" s="448"/>
      <c r="CU12" s="448"/>
      <c r="CV12" s="448"/>
      <c r="CW12" s="448"/>
      <c r="CX12" s="448"/>
      <c r="CY12" s="448"/>
      <c r="CZ12" s="448"/>
      <c r="DA12" s="448"/>
    </row>
    <row r="13" spans="1:105" s="7" customFormat="1" ht="12.75" customHeight="1" x14ac:dyDescent="0.2">
      <c r="A13" s="472" t="s">
        <v>54</v>
      </c>
      <c r="B13" s="472"/>
      <c r="C13" s="472"/>
      <c r="D13" s="472"/>
      <c r="E13" s="472"/>
      <c r="F13" s="472"/>
      <c r="G13" s="472"/>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c r="AE13" s="472"/>
      <c r="AF13" s="472"/>
      <c r="AG13" s="472"/>
      <c r="AH13" s="472"/>
      <c r="AI13" s="472"/>
      <c r="AJ13" s="472"/>
      <c r="AK13" s="472"/>
      <c r="AL13" s="472"/>
      <c r="AM13" s="472"/>
      <c r="AN13" s="472"/>
      <c r="AO13" s="472"/>
      <c r="AP13" s="472"/>
      <c r="AQ13" s="472"/>
      <c r="AR13" s="472"/>
      <c r="AS13" s="472"/>
      <c r="AT13" s="472"/>
      <c r="AU13" s="472"/>
      <c r="AV13" s="472"/>
      <c r="AW13" s="472"/>
      <c r="AX13" s="472"/>
      <c r="AY13" s="472"/>
      <c r="AZ13" s="472"/>
      <c r="BA13" s="472"/>
      <c r="BB13" s="472"/>
      <c r="BC13" s="472"/>
      <c r="BD13" s="472"/>
      <c r="BE13" s="472"/>
      <c r="BF13" s="472"/>
      <c r="BG13" s="472"/>
      <c r="BH13" s="472"/>
      <c r="BI13" s="472"/>
      <c r="BJ13" s="472"/>
      <c r="BK13" s="472"/>
      <c r="BL13" s="472"/>
      <c r="BM13" s="472"/>
      <c r="BN13" s="472"/>
      <c r="BO13" s="472"/>
      <c r="BP13" s="472"/>
      <c r="BQ13" s="472"/>
      <c r="BR13" s="472"/>
      <c r="BS13" s="472"/>
      <c r="BT13" s="472"/>
      <c r="BU13" s="472"/>
      <c r="BV13" s="472"/>
      <c r="BW13" s="472"/>
      <c r="BX13" s="472"/>
      <c r="BY13" s="472"/>
      <c r="BZ13" s="472"/>
      <c r="CA13" s="472"/>
      <c r="CB13" s="472"/>
      <c r="CC13" s="472"/>
      <c r="CD13" s="472"/>
      <c r="CE13" s="472"/>
      <c r="CF13" s="472"/>
      <c r="CG13" s="472"/>
      <c r="CH13" s="472"/>
      <c r="CI13" s="472"/>
      <c r="CJ13" s="472"/>
      <c r="CK13" s="472"/>
      <c r="CL13" s="472"/>
      <c r="CM13" s="472"/>
      <c r="CN13" s="472"/>
      <c r="CO13" s="472"/>
      <c r="CP13" s="472"/>
      <c r="CQ13" s="472"/>
      <c r="CR13" s="472"/>
      <c r="CS13" s="472"/>
      <c r="CT13" s="472"/>
      <c r="CU13" s="472"/>
      <c r="CV13" s="472"/>
      <c r="CW13" s="472"/>
      <c r="CX13" s="472"/>
      <c r="CY13" s="472"/>
      <c r="CZ13" s="472"/>
      <c r="DA13" s="472"/>
    </row>
    <row r="14" spans="1:105" ht="9" customHeight="1" x14ac:dyDescent="0.25">
      <c r="A14" s="50"/>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row>
    <row r="15" spans="1:105" x14ac:dyDescent="0.25">
      <c r="A15" s="47" t="s">
        <v>25</v>
      </c>
      <c r="S15" s="471" t="s">
        <v>123</v>
      </c>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c r="BS15" s="471"/>
      <c r="BT15" s="471"/>
      <c r="BU15" s="471"/>
      <c r="BV15" s="471"/>
      <c r="BW15" s="471"/>
      <c r="BX15" s="471"/>
      <c r="BY15" s="471"/>
      <c r="BZ15" s="471"/>
      <c r="CA15" s="471"/>
      <c r="CB15" s="471"/>
      <c r="CC15" s="471"/>
      <c r="CD15" s="471"/>
      <c r="CE15" s="471"/>
      <c r="CF15" s="471"/>
      <c r="CG15" s="471"/>
      <c r="CH15" s="471"/>
      <c r="CI15" s="471"/>
      <c r="CJ15" s="471"/>
      <c r="CK15" s="471"/>
      <c r="CL15" s="471"/>
      <c r="CM15" s="471"/>
      <c r="CN15" s="471"/>
      <c r="CO15" s="471"/>
      <c r="CP15" s="471"/>
      <c r="CQ15" s="471"/>
      <c r="CR15" s="471"/>
      <c r="CS15" s="471"/>
      <c r="CT15" s="471"/>
      <c r="CU15" s="471"/>
      <c r="CV15" s="471"/>
      <c r="CW15" s="471"/>
      <c r="CX15" s="471"/>
      <c r="CY15" s="471"/>
      <c r="CZ15" s="471"/>
      <c r="DA15" s="471"/>
    </row>
    <row r="16" spans="1:105" ht="9" customHeight="1" x14ac:dyDescent="0.25">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46"/>
      <c r="CI16" s="46"/>
      <c r="CJ16" s="9"/>
      <c r="CK16" s="9"/>
      <c r="CL16" s="9"/>
      <c r="CM16" s="9"/>
      <c r="CN16" s="9"/>
      <c r="CO16" s="9"/>
      <c r="CP16" s="9"/>
      <c r="CQ16" s="9"/>
      <c r="CR16" s="9"/>
      <c r="CS16" s="9"/>
      <c r="CT16" s="9"/>
      <c r="CU16" s="9"/>
      <c r="CV16" s="9"/>
      <c r="CW16" s="9"/>
      <c r="CX16" s="9"/>
      <c r="CY16" s="9"/>
      <c r="CZ16" s="9"/>
      <c r="DA16" s="9"/>
    </row>
    <row r="17" spans="1:105" ht="13.5" customHeight="1" x14ac:dyDescent="0.25">
      <c r="DA17" s="144" t="s">
        <v>55</v>
      </c>
    </row>
    <row r="18" spans="1:105" ht="13.5" customHeight="1" x14ac:dyDescent="0.25">
      <c r="BU18" s="416" t="s">
        <v>910</v>
      </c>
      <c r="BV18" s="416"/>
      <c r="BW18" s="416"/>
      <c r="BX18" s="416"/>
      <c r="BY18" s="416"/>
      <c r="BZ18" s="416"/>
      <c r="CA18" s="416"/>
      <c r="CB18" s="416"/>
      <c r="CC18" s="416"/>
      <c r="CD18" s="416"/>
      <c r="CE18" s="416"/>
      <c r="CF18" s="416"/>
      <c r="CG18" s="416"/>
      <c r="CH18" s="416"/>
      <c r="CI18" s="416"/>
    </row>
    <row r="19" spans="1:105" ht="13.5" customHeight="1" x14ac:dyDescent="0.25">
      <c r="BU19" s="416" t="s">
        <v>689</v>
      </c>
      <c r="BV19" s="416"/>
      <c r="BW19" s="416"/>
      <c r="BX19" s="416"/>
      <c r="BY19" s="416"/>
      <c r="BZ19" s="416"/>
      <c r="CA19" s="416"/>
      <c r="CB19" s="416"/>
      <c r="CC19" s="416"/>
      <c r="CD19" s="416"/>
      <c r="CE19" s="416"/>
      <c r="CF19" s="416"/>
      <c r="CG19" s="416"/>
      <c r="CH19" s="416"/>
      <c r="CI19" s="416"/>
    </row>
    <row r="20" spans="1:105" ht="3" customHeight="1" x14ac:dyDescent="0.25">
      <c r="DA20" s="48"/>
    </row>
    <row r="21" spans="1:105" ht="14.25" customHeight="1" x14ac:dyDescent="0.25">
      <c r="A21" s="387" t="s">
        <v>1</v>
      </c>
      <c r="B21" s="388"/>
      <c r="C21" s="388"/>
      <c r="D21" s="388"/>
      <c r="E21" s="388"/>
      <c r="F21" s="388"/>
      <c r="G21" s="388"/>
      <c r="H21" s="388"/>
      <c r="I21" s="388"/>
      <c r="J21" s="389"/>
      <c r="K21" s="396" t="s">
        <v>3</v>
      </c>
      <c r="L21" s="396"/>
      <c r="M21" s="396"/>
      <c r="N21" s="396"/>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6"/>
      <c r="AU21" s="396"/>
      <c r="AV21" s="396"/>
      <c r="AW21" s="396"/>
      <c r="AX21" s="396"/>
      <c r="AY21" s="396"/>
      <c r="AZ21" s="396"/>
      <c r="BA21" s="396"/>
      <c r="BB21" s="396"/>
      <c r="BC21" s="396"/>
      <c r="BD21" s="396"/>
      <c r="BE21" s="387" t="s">
        <v>56</v>
      </c>
      <c r="BF21" s="388"/>
      <c r="BG21" s="388"/>
      <c r="BH21" s="388"/>
      <c r="BI21" s="388"/>
      <c r="BJ21" s="388"/>
      <c r="BK21" s="388"/>
      <c r="BL21" s="388"/>
      <c r="BM21" s="388"/>
      <c r="BN21" s="388"/>
      <c r="BO21" s="388"/>
      <c r="BP21" s="388"/>
      <c r="BQ21" s="388"/>
      <c r="BR21" s="388"/>
      <c r="BS21" s="389"/>
      <c r="BT21" s="397" t="s">
        <v>26</v>
      </c>
      <c r="BU21" s="398"/>
      <c r="BV21" s="398"/>
      <c r="BW21" s="398"/>
      <c r="BX21" s="398"/>
      <c r="BY21" s="400" t="s">
        <v>124</v>
      </c>
      <c r="BZ21" s="400"/>
      <c r="CA21" s="400"/>
      <c r="CB21" s="400"/>
      <c r="CC21" s="400"/>
      <c r="CD21" s="400"/>
      <c r="CE21" s="400"/>
      <c r="CF21" s="400"/>
      <c r="CG21" s="400"/>
      <c r="CH21" s="400"/>
      <c r="CI21" s="400"/>
      <c r="CJ21" s="401"/>
      <c r="CK21" s="397" t="s">
        <v>26</v>
      </c>
      <c r="CL21" s="398"/>
      <c r="CM21" s="398"/>
      <c r="CN21" s="398"/>
      <c r="CO21" s="398"/>
      <c r="CP21" s="400" t="s">
        <v>124</v>
      </c>
      <c r="CQ21" s="400"/>
      <c r="CR21" s="400"/>
      <c r="CS21" s="400"/>
      <c r="CT21" s="400"/>
      <c r="CU21" s="400"/>
      <c r="CV21" s="400"/>
      <c r="CW21" s="400"/>
      <c r="CX21" s="400"/>
      <c r="CY21" s="400"/>
      <c r="CZ21" s="400"/>
      <c r="DA21" s="401"/>
    </row>
    <row r="22" spans="1:105" ht="14.25" customHeight="1" x14ac:dyDescent="0.25">
      <c r="A22" s="390"/>
      <c r="B22" s="391"/>
      <c r="C22" s="391"/>
      <c r="D22" s="391"/>
      <c r="E22" s="391"/>
      <c r="F22" s="391"/>
      <c r="G22" s="391"/>
      <c r="H22" s="391"/>
      <c r="I22" s="391"/>
      <c r="J22" s="392"/>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396"/>
      <c r="AT22" s="396"/>
      <c r="AU22" s="396"/>
      <c r="AV22" s="396"/>
      <c r="AW22" s="396"/>
      <c r="AX22" s="396"/>
      <c r="AY22" s="396"/>
      <c r="AZ22" s="396"/>
      <c r="BA22" s="396"/>
      <c r="BB22" s="396"/>
      <c r="BC22" s="396"/>
      <c r="BD22" s="396"/>
      <c r="BE22" s="390"/>
      <c r="BF22" s="391"/>
      <c r="BG22" s="391"/>
      <c r="BH22" s="391"/>
      <c r="BI22" s="391"/>
      <c r="BJ22" s="391"/>
      <c r="BK22" s="391"/>
      <c r="BL22" s="391"/>
      <c r="BM22" s="391"/>
      <c r="BN22" s="391"/>
      <c r="BO22" s="391"/>
      <c r="BP22" s="391"/>
      <c r="BQ22" s="391"/>
      <c r="BR22" s="391"/>
      <c r="BS22" s="392"/>
      <c r="BT22" s="130"/>
      <c r="BU22" s="131"/>
      <c r="BV22" s="131"/>
      <c r="BW22" s="378">
        <v>20</v>
      </c>
      <c r="BX22" s="378"/>
      <c r="BY22" s="378"/>
      <c r="BZ22" s="378"/>
      <c r="CA22" s="377" t="s">
        <v>94</v>
      </c>
      <c r="CB22" s="377"/>
      <c r="CC22" s="377"/>
      <c r="CD22" s="377"/>
      <c r="CE22" s="417" t="s">
        <v>0</v>
      </c>
      <c r="CF22" s="417"/>
      <c r="CG22" s="417"/>
      <c r="CH22" s="131"/>
      <c r="CI22" s="131"/>
      <c r="CJ22" s="132"/>
      <c r="CK22" s="130"/>
      <c r="CL22" s="131"/>
      <c r="CM22" s="131"/>
      <c r="CN22" s="378">
        <v>20</v>
      </c>
      <c r="CO22" s="378"/>
      <c r="CP22" s="378"/>
      <c r="CQ22" s="378"/>
      <c r="CR22" s="377" t="s">
        <v>93</v>
      </c>
      <c r="CS22" s="377"/>
      <c r="CT22" s="377"/>
      <c r="CU22" s="377"/>
      <c r="CV22" s="417" t="s">
        <v>0</v>
      </c>
      <c r="CW22" s="417"/>
      <c r="CX22" s="417"/>
      <c r="CY22" s="131"/>
      <c r="CZ22" s="131"/>
      <c r="DA22" s="132"/>
    </row>
    <row r="23" spans="1:105" ht="3" customHeight="1" x14ac:dyDescent="0.25">
      <c r="A23" s="393"/>
      <c r="B23" s="394"/>
      <c r="C23" s="394"/>
      <c r="D23" s="394"/>
      <c r="E23" s="394"/>
      <c r="F23" s="394"/>
      <c r="G23" s="394"/>
      <c r="H23" s="394"/>
      <c r="I23" s="394"/>
      <c r="J23" s="395"/>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c r="AY23" s="396"/>
      <c r="AZ23" s="396"/>
      <c r="BA23" s="396"/>
      <c r="BB23" s="396"/>
      <c r="BC23" s="396"/>
      <c r="BD23" s="396"/>
      <c r="BE23" s="393"/>
      <c r="BF23" s="394"/>
      <c r="BG23" s="394"/>
      <c r="BH23" s="394"/>
      <c r="BI23" s="394"/>
      <c r="BJ23" s="394"/>
      <c r="BK23" s="394"/>
      <c r="BL23" s="394"/>
      <c r="BM23" s="394"/>
      <c r="BN23" s="394"/>
      <c r="BO23" s="394"/>
      <c r="BP23" s="394"/>
      <c r="BQ23" s="394"/>
      <c r="BR23" s="394"/>
      <c r="BS23" s="395"/>
      <c r="BT23" s="133"/>
      <c r="BU23" s="134"/>
      <c r="BV23" s="134"/>
      <c r="BW23" s="134"/>
      <c r="BX23" s="134"/>
      <c r="BY23" s="134"/>
      <c r="BZ23" s="134"/>
      <c r="CA23" s="134"/>
      <c r="CB23" s="134"/>
      <c r="CC23" s="134"/>
      <c r="CD23" s="134"/>
      <c r="CE23" s="134"/>
      <c r="CF23" s="134"/>
      <c r="CG23" s="134"/>
      <c r="CH23" s="134"/>
      <c r="CI23" s="134"/>
      <c r="CJ23" s="135"/>
      <c r="CK23" s="133"/>
      <c r="CL23" s="134"/>
      <c r="CM23" s="134"/>
      <c r="CN23" s="134"/>
      <c r="CO23" s="134"/>
      <c r="CP23" s="134"/>
      <c r="CQ23" s="134"/>
      <c r="CR23" s="134"/>
      <c r="CS23" s="134"/>
      <c r="CT23" s="134"/>
      <c r="CU23" s="134"/>
      <c r="CV23" s="134"/>
      <c r="CW23" s="134"/>
      <c r="CX23" s="134"/>
      <c r="CY23" s="134"/>
      <c r="CZ23" s="134"/>
      <c r="DA23" s="135"/>
    </row>
    <row r="24" spans="1:105" s="10" customFormat="1" ht="14.25" customHeight="1" x14ac:dyDescent="0.2">
      <c r="A24" s="379">
        <v>1</v>
      </c>
      <c r="B24" s="379"/>
      <c r="C24" s="379"/>
      <c r="D24" s="379"/>
      <c r="E24" s="379"/>
      <c r="F24" s="379"/>
      <c r="G24" s="379"/>
      <c r="H24" s="379"/>
      <c r="I24" s="379"/>
      <c r="J24" s="379"/>
      <c r="K24" s="379">
        <v>2</v>
      </c>
      <c r="L24" s="379"/>
      <c r="M24" s="379"/>
      <c r="N24" s="379"/>
      <c r="O24" s="379"/>
      <c r="P24" s="379"/>
      <c r="Q24" s="379"/>
      <c r="R24" s="379"/>
      <c r="S24" s="379"/>
      <c r="T24" s="379"/>
      <c r="U24" s="379"/>
      <c r="V24" s="379"/>
      <c r="W24" s="379"/>
      <c r="X24" s="379"/>
      <c r="Y24" s="379"/>
      <c r="Z24" s="379"/>
      <c r="AA24" s="379"/>
      <c r="AB24" s="379"/>
      <c r="AC24" s="379"/>
      <c r="AD24" s="379"/>
      <c r="AE24" s="379"/>
      <c r="AF24" s="379"/>
      <c r="AG24" s="379"/>
      <c r="AH24" s="379"/>
      <c r="AI24" s="379"/>
      <c r="AJ24" s="379"/>
      <c r="AK24" s="379"/>
      <c r="AL24" s="379"/>
      <c r="AM24" s="379"/>
      <c r="AN24" s="379"/>
      <c r="AO24" s="379"/>
      <c r="AP24" s="379"/>
      <c r="AQ24" s="379"/>
      <c r="AR24" s="379"/>
      <c r="AS24" s="379"/>
      <c r="AT24" s="379"/>
      <c r="AU24" s="379"/>
      <c r="AV24" s="379"/>
      <c r="AW24" s="379"/>
      <c r="AX24" s="379"/>
      <c r="AY24" s="379"/>
      <c r="AZ24" s="379"/>
      <c r="BA24" s="379"/>
      <c r="BB24" s="379"/>
      <c r="BC24" s="379"/>
      <c r="BD24" s="379"/>
      <c r="BE24" s="379">
        <v>3</v>
      </c>
      <c r="BF24" s="379"/>
      <c r="BG24" s="379"/>
      <c r="BH24" s="379"/>
      <c r="BI24" s="379"/>
      <c r="BJ24" s="379"/>
      <c r="BK24" s="379"/>
      <c r="BL24" s="379"/>
      <c r="BM24" s="379"/>
      <c r="BN24" s="379"/>
      <c r="BO24" s="379"/>
      <c r="BP24" s="379"/>
      <c r="BQ24" s="379"/>
      <c r="BR24" s="379"/>
      <c r="BS24" s="379"/>
      <c r="BT24" s="379">
        <v>4</v>
      </c>
      <c r="BU24" s="379"/>
      <c r="BV24" s="379"/>
      <c r="BW24" s="379"/>
      <c r="BX24" s="379"/>
      <c r="BY24" s="379"/>
      <c r="BZ24" s="379"/>
      <c r="CA24" s="379"/>
      <c r="CB24" s="379"/>
      <c r="CC24" s="379"/>
      <c r="CD24" s="379"/>
      <c r="CE24" s="379"/>
      <c r="CF24" s="379"/>
      <c r="CG24" s="379"/>
      <c r="CH24" s="379"/>
      <c r="CI24" s="379"/>
      <c r="CJ24" s="379"/>
      <c r="CK24" s="379">
        <v>5</v>
      </c>
      <c r="CL24" s="379"/>
      <c r="CM24" s="379"/>
      <c r="CN24" s="379"/>
      <c r="CO24" s="379"/>
      <c r="CP24" s="379"/>
      <c r="CQ24" s="379"/>
      <c r="CR24" s="379"/>
      <c r="CS24" s="379"/>
      <c r="CT24" s="379"/>
      <c r="CU24" s="379"/>
      <c r="CV24" s="379"/>
      <c r="CW24" s="379"/>
      <c r="CX24" s="379"/>
      <c r="CY24" s="379"/>
      <c r="CZ24" s="379"/>
      <c r="DA24" s="379"/>
    </row>
    <row r="25" spans="1:105" s="10" customFormat="1" ht="15.75" customHeight="1" x14ac:dyDescent="0.2">
      <c r="A25" s="383" t="s">
        <v>57</v>
      </c>
      <c r="B25" s="383"/>
      <c r="C25" s="383"/>
      <c r="D25" s="383"/>
      <c r="E25" s="383"/>
      <c r="F25" s="383"/>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c r="AR25" s="383"/>
      <c r="AS25" s="383"/>
      <c r="AT25" s="383"/>
      <c r="AU25" s="383"/>
      <c r="AV25" s="383"/>
      <c r="AW25" s="383"/>
      <c r="AX25" s="383"/>
      <c r="AY25" s="383"/>
      <c r="AZ25" s="383"/>
      <c r="BA25" s="383"/>
      <c r="BB25" s="383"/>
      <c r="BC25" s="383"/>
      <c r="BD25" s="383"/>
      <c r="BE25" s="383"/>
      <c r="BF25" s="383"/>
      <c r="BG25" s="383"/>
      <c r="BH25" s="383"/>
      <c r="BI25" s="383"/>
      <c r="BJ25" s="383"/>
      <c r="BK25" s="383"/>
      <c r="BL25" s="383"/>
      <c r="BM25" s="383"/>
      <c r="BN25" s="383"/>
      <c r="BO25" s="383"/>
      <c r="BP25" s="383"/>
      <c r="BQ25" s="383"/>
      <c r="BR25" s="383"/>
      <c r="BS25" s="383"/>
      <c r="BT25" s="383"/>
      <c r="BU25" s="383"/>
      <c r="BV25" s="383"/>
      <c r="BW25" s="383"/>
      <c r="BX25" s="383"/>
      <c r="BY25" s="383"/>
      <c r="BZ25" s="383"/>
      <c r="CA25" s="383"/>
      <c r="CB25" s="383"/>
      <c r="CC25" s="383"/>
      <c r="CD25" s="383"/>
      <c r="CE25" s="383"/>
      <c r="CF25" s="383"/>
      <c r="CG25" s="383"/>
      <c r="CH25" s="383"/>
      <c r="CI25" s="383"/>
      <c r="CJ25" s="383"/>
      <c r="CK25" s="383"/>
      <c r="CL25" s="383"/>
      <c r="CM25" s="383"/>
      <c r="CN25" s="383"/>
      <c r="CO25" s="383"/>
      <c r="CP25" s="383"/>
      <c r="CQ25" s="383"/>
      <c r="CR25" s="383"/>
      <c r="CS25" s="383"/>
      <c r="CT25" s="383"/>
      <c r="CU25" s="383"/>
      <c r="CV25" s="383"/>
      <c r="CW25" s="383"/>
      <c r="CX25" s="383"/>
      <c r="CY25" s="383"/>
      <c r="CZ25" s="383"/>
      <c r="DA25" s="383"/>
    </row>
    <row r="26" spans="1:105" s="10" customFormat="1" ht="15.75" customHeight="1" x14ac:dyDescent="0.2">
      <c r="A26" s="386" t="s">
        <v>4</v>
      </c>
      <c r="B26" s="386"/>
      <c r="C26" s="386"/>
      <c r="D26" s="386"/>
      <c r="E26" s="386"/>
      <c r="F26" s="386"/>
      <c r="G26" s="386"/>
      <c r="H26" s="386"/>
      <c r="I26" s="386"/>
      <c r="J26" s="386"/>
      <c r="K26" s="11"/>
      <c r="L26" s="384" t="s">
        <v>65</v>
      </c>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c r="AR26" s="384"/>
      <c r="AS26" s="384"/>
      <c r="AT26" s="384"/>
      <c r="AU26" s="384"/>
      <c r="AV26" s="384"/>
      <c r="AW26" s="384"/>
      <c r="AX26" s="384"/>
      <c r="AY26" s="384"/>
      <c r="AZ26" s="384"/>
      <c r="BA26" s="384"/>
      <c r="BB26" s="384"/>
      <c r="BC26" s="384"/>
      <c r="BD26" s="385"/>
      <c r="BE26" s="399">
        <v>5</v>
      </c>
      <c r="BF26" s="399"/>
      <c r="BG26" s="399"/>
      <c r="BH26" s="399"/>
      <c r="BI26" s="399"/>
      <c r="BJ26" s="399"/>
      <c r="BK26" s="399"/>
      <c r="BL26" s="399"/>
      <c r="BM26" s="399"/>
      <c r="BN26" s="399"/>
      <c r="BO26" s="399"/>
      <c r="BP26" s="399"/>
      <c r="BQ26" s="399"/>
      <c r="BR26" s="399"/>
      <c r="BS26" s="399"/>
      <c r="BT26" s="380">
        <v>704</v>
      </c>
      <c r="BU26" s="381"/>
      <c r="BV26" s="381"/>
      <c r="BW26" s="381"/>
      <c r="BX26" s="381"/>
      <c r="BY26" s="381"/>
      <c r="BZ26" s="381"/>
      <c r="CA26" s="381"/>
      <c r="CB26" s="381"/>
      <c r="CC26" s="381"/>
      <c r="CD26" s="381"/>
      <c r="CE26" s="381"/>
      <c r="CF26" s="381"/>
      <c r="CG26" s="381"/>
      <c r="CH26" s="381"/>
      <c r="CI26" s="381"/>
      <c r="CJ26" s="382"/>
      <c r="CK26" s="380">
        <v>69.436809999999994</v>
      </c>
      <c r="CL26" s="381"/>
      <c r="CM26" s="381"/>
      <c r="CN26" s="381"/>
      <c r="CO26" s="381"/>
      <c r="CP26" s="381"/>
      <c r="CQ26" s="381"/>
      <c r="CR26" s="381"/>
      <c r="CS26" s="381"/>
      <c r="CT26" s="381"/>
      <c r="CU26" s="381"/>
      <c r="CV26" s="381"/>
      <c r="CW26" s="381"/>
      <c r="CX26" s="381"/>
      <c r="CY26" s="381"/>
      <c r="CZ26" s="381"/>
      <c r="DA26" s="382"/>
    </row>
    <row r="27" spans="1:105" s="10" customFormat="1" ht="44.25" customHeight="1" x14ac:dyDescent="0.2">
      <c r="A27" s="433" t="s">
        <v>5</v>
      </c>
      <c r="B27" s="433"/>
      <c r="C27" s="433"/>
      <c r="D27" s="433"/>
      <c r="E27" s="433"/>
      <c r="F27" s="433"/>
      <c r="G27" s="433"/>
      <c r="H27" s="433"/>
      <c r="I27" s="433"/>
      <c r="J27" s="433"/>
      <c r="K27" s="31"/>
      <c r="L27" s="434" t="s">
        <v>1134</v>
      </c>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434"/>
      <c r="AT27" s="434"/>
      <c r="AU27" s="434"/>
      <c r="AV27" s="434"/>
      <c r="AW27" s="434"/>
      <c r="AX27" s="434"/>
      <c r="AY27" s="434"/>
      <c r="AZ27" s="434"/>
      <c r="BA27" s="434"/>
      <c r="BB27" s="434"/>
      <c r="BC27" s="434"/>
      <c r="BD27" s="435"/>
      <c r="BE27" s="405" t="s">
        <v>126</v>
      </c>
      <c r="BF27" s="405"/>
      <c r="BG27" s="405"/>
      <c r="BH27" s="405"/>
      <c r="BI27" s="405"/>
      <c r="BJ27" s="405"/>
      <c r="BK27" s="405"/>
      <c r="BL27" s="405"/>
      <c r="BM27" s="405"/>
      <c r="BN27" s="405"/>
      <c r="BO27" s="405"/>
      <c r="BP27" s="405"/>
      <c r="BQ27" s="405"/>
      <c r="BR27" s="405"/>
      <c r="BS27" s="405"/>
      <c r="BT27" s="421">
        <v>0</v>
      </c>
      <c r="BU27" s="422"/>
      <c r="BV27" s="422"/>
      <c r="BW27" s="422"/>
      <c r="BX27" s="422"/>
      <c r="BY27" s="422"/>
      <c r="BZ27" s="422"/>
      <c r="CA27" s="422"/>
      <c r="CB27" s="422"/>
      <c r="CC27" s="422"/>
      <c r="CD27" s="422"/>
      <c r="CE27" s="422"/>
      <c r="CF27" s="422"/>
      <c r="CG27" s="422"/>
      <c r="CH27" s="422"/>
      <c r="CI27" s="422"/>
      <c r="CJ27" s="423"/>
      <c r="CK27" s="421">
        <v>0</v>
      </c>
      <c r="CL27" s="422"/>
      <c r="CM27" s="422"/>
      <c r="CN27" s="422"/>
      <c r="CO27" s="422"/>
      <c r="CP27" s="422"/>
      <c r="CQ27" s="422"/>
      <c r="CR27" s="422"/>
      <c r="CS27" s="422"/>
      <c r="CT27" s="422"/>
      <c r="CU27" s="422"/>
      <c r="CV27" s="422"/>
      <c r="CW27" s="422"/>
      <c r="CX27" s="422"/>
      <c r="CY27" s="422"/>
      <c r="CZ27" s="422"/>
      <c r="DA27" s="423"/>
    </row>
    <row r="28" spans="1:105" s="10" customFormat="1" ht="59.25" customHeight="1" x14ac:dyDescent="0.2">
      <c r="A28" s="386" t="s">
        <v>6</v>
      </c>
      <c r="B28" s="386"/>
      <c r="C28" s="386"/>
      <c r="D28" s="386"/>
      <c r="E28" s="386"/>
      <c r="F28" s="386"/>
      <c r="G28" s="386"/>
      <c r="H28" s="386"/>
      <c r="I28" s="386"/>
      <c r="J28" s="386"/>
      <c r="K28" s="11"/>
      <c r="L28" s="384" t="s">
        <v>67</v>
      </c>
      <c r="M28" s="384"/>
      <c r="N28" s="384"/>
      <c r="O28" s="384"/>
      <c r="P28" s="384"/>
      <c r="Q28" s="384"/>
      <c r="R28" s="384"/>
      <c r="S28" s="384"/>
      <c r="T28" s="384"/>
      <c r="U28" s="384"/>
      <c r="V28" s="384"/>
      <c r="W28" s="384"/>
      <c r="X28" s="384"/>
      <c r="Y28" s="384"/>
      <c r="Z28" s="384"/>
      <c r="AA28" s="384"/>
      <c r="AB28" s="384"/>
      <c r="AC28" s="384"/>
      <c r="AD28" s="384"/>
      <c r="AE28" s="384"/>
      <c r="AF28" s="384"/>
      <c r="AG28" s="384"/>
      <c r="AH28" s="384"/>
      <c r="AI28" s="384"/>
      <c r="AJ28" s="384"/>
      <c r="AK28" s="384"/>
      <c r="AL28" s="384"/>
      <c r="AM28" s="384"/>
      <c r="AN28" s="384"/>
      <c r="AO28" s="384"/>
      <c r="AP28" s="384"/>
      <c r="AQ28" s="384"/>
      <c r="AR28" s="384"/>
      <c r="AS28" s="384"/>
      <c r="AT28" s="384"/>
      <c r="AU28" s="384"/>
      <c r="AV28" s="384"/>
      <c r="AW28" s="384"/>
      <c r="AX28" s="384"/>
      <c r="AY28" s="384"/>
      <c r="AZ28" s="384"/>
      <c r="BA28" s="384"/>
      <c r="BB28" s="384"/>
      <c r="BC28" s="384"/>
      <c r="BD28" s="385"/>
      <c r="BE28" s="383">
        <v>6</v>
      </c>
      <c r="BF28" s="383"/>
      <c r="BG28" s="383"/>
      <c r="BH28" s="383"/>
      <c r="BI28" s="383"/>
      <c r="BJ28" s="383"/>
      <c r="BK28" s="383"/>
      <c r="BL28" s="383"/>
      <c r="BM28" s="383"/>
      <c r="BN28" s="383"/>
      <c r="BO28" s="383"/>
      <c r="BP28" s="383"/>
      <c r="BQ28" s="383"/>
      <c r="BR28" s="383"/>
      <c r="BS28" s="383"/>
      <c r="BT28" s="380" t="s">
        <v>1278</v>
      </c>
      <c r="BU28" s="381"/>
      <c r="BV28" s="381"/>
      <c r="BW28" s="381"/>
      <c r="BX28" s="381"/>
      <c r="BY28" s="381"/>
      <c r="BZ28" s="381"/>
      <c r="CA28" s="381"/>
      <c r="CB28" s="381"/>
      <c r="CC28" s="381"/>
      <c r="CD28" s="381"/>
      <c r="CE28" s="381"/>
      <c r="CF28" s="381"/>
      <c r="CG28" s="381"/>
      <c r="CH28" s="381"/>
      <c r="CI28" s="381"/>
      <c r="CJ28" s="382"/>
      <c r="CK28" s="380" t="s">
        <v>1279</v>
      </c>
      <c r="CL28" s="381"/>
      <c r="CM28" s="381"/>
      <c r="CN28" s="381"/>
      <c r="CO28" s="381"/>
      <c r="CP28" s="381"/>
      <c r="CQ28" s="381"/>
      <c r="CR28" s="381"/>
      <c r="CS28" s="381"/>
      <c r="CT28" s="381"/>
      <c r="CU28" s="381"/>
      <c r="CV28" s="381"/>
      <c r="CW28" s="381"/>
      <c r="CX28" s="381"/>
      <c r="CY28" s="381"/>
      <c r="CZ28" s="381"/>
      <c r="DA28" s="382"/>
    </row>
    <row r="29" spans="1:105" s="10" customFormat="1" ht="66" hidden="1" customHeight="1" x14ac:dyDescent="0.2">
      <c r="A29" s="386" t="s">
        <v>7</v>
      </c>
      <c r="B29" s="386"/>
      <c r="C29" s="386"/>
      <c r="D29" s="386"/>
      <c r="E29" s="386"/>
      <c r="F29" s="386"/>
      <c r="G29" s="386"/>
      <c r="H29" s="386"/>
      <c r="I29" s="386"/>
      <c r="J29" s="386"/>
      <c r="K29" s="11"/>
      <c r="L29" s="384" t="s">
        <v>1055</v>
      </c>
      <c r="M29" s="384"/>
      <c r="N29" s="384"/>
      <c r="O29" s="384"/>
      <c r="P29" s="384"/>
      <c r="Q29" s="384"/>
      <c r="R29" s="384"/>
      <c r="S29" s="384"/>
      <c r="T29" s="384"/>
      <c r="U29" s="384"/>
      <c r="V29" s="384"/>
      <c r="W29" s="384"/>
      <c r="X29" s="384"/>
      <c r="Y29" s="384"/>
      <c r="Z29" s="384"/>
      <c r="AA29" s="384"/>
      <c r="AB29" s="384"/>
      <c r="AC29" s="384"/>
      <c r="AD29" s="384"/>
      <c r="AE29" s="384"/>
      <c r="AF29" s="384"/>
      <c r="AG29" s="384"/>
      <c r="AH29" s="384"/>
      <c r="AI29" s="384"/>
      <c r="AJ29" s="384"/>
      <c r="AK29" s="384"/>
      <c r="AL29" s="384"/>
      <c r="AM29" s="384"/>
      <c r="AN29" s="384"/>
      <c r="AO29" s="384"/>
      <c r="AP29" s="384"/>
      <c r="AQ29" s="384"/>
      <c r="AR29" s="384"/>
      <c r="AS29" s="384"/>
      <c r="AT29" s="384"/>
      <c r="AU29" s="384"/>
      <c r="AV29" s="384"/>
      <c r="AW29" s="384"/>
      <c r="AX29" s="384"/>
      <c r="AY29" s="384"/>
      <c r="AZ29" s="384"/>
      <c r="BA29" s="384"/>
      <c r="BB29" s="384"/>
      <c r="BC29" s="384"/>
      <c r="BD29" s="385"/>
      <c r="BE29" s="383">
        <v>7</v>
      </c>
      <c r="BF29" s="383"/>
      <c r="BG29" s="383"/>
      <c r="BH29" s="383"/>
      <c r="BI29" s="383"/>
      <c r="BJ29" s="383"/>
      <c r="BK29" s="383"/>
      <c r="BL29" s="383"/>
      <c r="BM29" s="383"/>
      <c r="BN29" s="383"/>
      <c r="BO29" s="383"/>
      <c r="BP29" s="383"/>
      <c r="BQ29" s="383"/>
      <c r="BR29" s="383"/>
      <c r="BS29" s="383"/>
      <c r="BT29" s="380">
        <v>0</v>
      </c>
      <c r="BU29" s="381"/>
      <c r="BV29" s="381"/>
      <c r="BW29" s="381"/>
      <c r="BX29" s="381"/>
      <c r="BY29" s="381"/>
      <c r="BZ29" s="381"/>
      <c r="CA29" s="381"/>
      <c r="CB29" s="381"/>
      <c r="CC29" s="381"/>
      <c r="CD29" s="381"/>
      <c r="CE29" s="381"/>
      <c r="CF29" s="381"/>
      <c r="CG29" s="381"/>
      <c r="CH29" s="381"/>
      <c r="CI29" s="381"/>
      <c r="CJ29" s="382"/>
      <c r="CK29" s="380">
        <v>0</v>
      </c>
      <c r="CL29" s="381"/>
      <c r="CM29" s="381"/>
      <c r="CN29" s="381"/>
      <c r="CO29" s="381"/>
      <c r="CP29" s="381"/>
      <c r="CQ29" s="381"/>
      <c r="CR29" s="381"/>
      <c r="CS29" s="381"/>
      <c r="CT29" s="381"/>
      <c r="CU29" s="381"/>
      <c r="CV29" s="381"/>
      <c r="CW29" s="381"/>
      <c r="CX29" s="381"/>
      <c r="CY29" s="381"/>
      <c r="CZ29" s="381"/>
      <c r="DA29" s="382"/>
    </row>
    <row r="30" spans="1:105" s="10" customFormat="1" ht="44.25" hidden="1" customHeight="1" x14ac:dyDescent="0.2">
      <c r="A30" s="433" t="s">
        <v>17</v>
      </c>
      <c r="B30" s="433"/>
      <c r="C30" s="433"/>
      <c r="D30" s="433"/>
      <c r="E30" s="433"/>
      <c r="F30" s="433"/>
      <c r="G30" s="433"/>
      <c r="H30" s="433"/>
      <c r="I30" s="433"/>
      <c r="J30" s="433"/>
      <c r="K30" s="31"/>
      <c r="L30" s="434" t="s">
        <v>66</v>
      </c>
      <c r="M30" s="434"/>
      <c r="N30" s="434"/>
      <c r="O30" s="434"/>
      <c r="P30" s="434"/>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c r="AN30" s="434"/>
      <c r="AO30" s="434"/>
      <c r="AP30" s="434"/>
      <c r="AQ30" s="434"/>
      <c r="AR30" s="434"/>
      <c r="AS30" s="434"/>
      <c r="AT30" s="434"/>
      <c r="AU30" s="434"/>
      <c r="AV30" s="434"/>
      <c r="AW30" s="434"/>
      <c r="AX30" s="434"/>
      <c r="AY30" s="434"/>
      <c r="AZ30" s="434"/>
      <c r="BA30" s="434"/>
      <c r="BB30" s="434"/>
      <c r="BC30" s="434"/>
      <c r="BD30" s="435"/>
      <c r="BE30" s="405" t="s">
        <v>126</v>
      </c>
      <c r="BF30" s="405"/>
      <c r="BG30" s="405"/>
      <c r="BH30" s="405"/>
      <c r="BI30" s="405"/>
      <c r="BJ30" s="405"/>
      <c r="BK30" s="405"/>
      <c r="BL30" s="405"/>
      <c r="BM30" s="405"/>
      <c r="BN30" s="405"/>
      <c r="BO30" s="405"/>
      <c r="BP30" s="405"/>
      <c r="BQ30" s="405"/>
      <c r="BR30" s="405"/>
      <c r="BS30" s="405"/>
      <c r="BT30" s="421">
        <v>0</v>
      </c>
      <c r="BU30" s="422"/>
      <c r="BV30" s="422"/>
      <c r="BW30" s="422"/>
      <c r="BX30" s="422"/>
      <c r="BY30" s="422"/>
      <c r="BZ30" s="422"/>
      <c r="CA30" s="422"/>
      <c r="CB30" s="422"/>
      <c r="CC30" s="422"/>
      <c r="CD30" s="422"/>
      <c r="CE30" s="422"/>
      <c r="CF30" s="422"/>
      <c r="CG30" s="422"/>
      <c r="CH30" s="422"/>
      <c r="CI30" s="422"/>
      <c r="CJ30" s="423"/>
      <c r="CK30" s="421">
        <v>0</v>
      </c>
      <c r="CL30" s="422"/>
      <c r="CM30" s="422"/>
      <c r="CN30" s="422"/>
      <c r="CO30" s="422"/>
      <c r="CP30" s="422"/>
      <c r="CQ30" s="422"/>
      <c r="CR30" s="422"/>
      <c r="CS30" s="422"/>
      <c r="CT30" s="422"/>
      <c r="CU30" s="422"/>
      <c r="CV30" s="422"/>
      <c r="CW30" s="422"/>
      <c r="CX30" s="422"/>
      <c r="CY30" s="422"/>
      <c r="CZ30" s="422"/>
      <c r="DA30" s="423"/>
    </row>
    <row r="31" spans="1:105" s="13" customFormat="1" ht="15" hidden="1" customHeight="1" x14ac:dyDescent="0.2">
      <c r="A31" s="424" t="s">
        <v>8</v>
      </c>
      <c r="B31" s="424"/>
      <c r="C31" s="424"/>
      <c r="D31" s="424"/>
      <c r="E31" s="424"/>
      <c r="F31" s="424"/>
      <c r="G31" s="424"/>
      <c r="H31" s="424"/>
      <c r="I31" s="424"/>
      <c r="J31" s="424"/>
      <c r="K31" s="12"/>
      <c r="L31" s="425" t="s">
        <v>68</v>
      </c>
      <c r="M31" s="425"/>
      <c r="N31" s="425"/>
      <c r="O31" s="425"/>
      <c r="P31" s="425"/>
      <c r="Q31" s="425"/>
      <c r="R31" s="425"/>
      <c r="S31" s="425"/>
      <c r="T31" s="425"/>
      <c r="U31" s="425"/>
      <c r="V31" s="425"/>
      <c r="W31" s="425"/>
      <c r="X31" s="425"/>
      <c r="Y31" s="425"/>
      <c r="Z31" s="425"/>
      <c r="AA31" s="425"/>
      <c r="AB31" s="425"/>
      <c r="AC31" s="425"/>
      <c r="AD31" s="425"/>
      <c r="AE31" s="425"/>
      <c r="AF31" s="425"/>
      <c r="AG31" s="425"/>
      <c r="AH31" s="425"/>
      <c r="AI31" s="425"/>
      <c r="AJ31" s="425"/>
      <c r="AK31" s="425"/>
      <c r="AL31" s="425"/>
      <c r="AM31" s="425"/>
      <c r="AN31" s="425"/>
      <c r="AO31" s="425"/>
      <c r="AP31" s="425"/>
      <c r="AQ31" s="425"/>
      <c r="AR31" s="425"/>
      <c r="AS31" s="425"/>
      <c r="AT31" s="425"/>
      <c r="AU31" s="425"/>
      <c r="AV31" s="425"/>
      <c r="AW31" s="425"/>
      <c r="AX31" s="425"/>
      <c r="AY31" s="425"/>
      <c r="AZ31" s="425"/>
      <c r="BA31" s="425"/>
      <c r="BB31" s="425"/>
      <c r="BC31" s="425"/>
      <c r="BD31" s="426"/>
      <c r="BE31" s="427">
        <v>8</v>
      </c>
      <c r="BF31" s="427"/>
      <c r="BG31" s="427"/>
      <c r="BH31" s="427"/>
      <c r="BI31" s="427"/>
      <c r="BJ31" s="427"/>
      <c r="BK31" s="427"/>
      <c r="BL31" s="427"/>
      <c r="BM31" s="427"/>
      <c r="BN31" s="427"/>
      <c r="BO31" s="427"/>
      <c r="BP31" s="427"/>
      <c r="BQ31" s="427"/>
      <c r="BR31" s="427"/>
      <c r="BS31" s="427"/>
      <c r="BT31" s="418">
        <v>0</v>
      </c>
      <c r="BU31" s="419"/>
      <c r="BV31" s="419"/>
      <c r="BW31" s="419"/>
      <c r="BX31" s="419"/>
      <c r="BY31" s="419"/>
      <c r="BZ31" s="419"/>
      <c r="CA31" s="419"/>
      <c r="CB31" s="419"/>
      <c r="CC31" s="419"/>
      <c r="CD31" s="419"/>
      <c r="CE31" s="419"/>
      <c r="CF31" s="419"/>
      <c r="CG31" s="419"/>
      <c r="CH31" s="419"/>
      <c r="CI31" s="419"/>
      <c r="CJ31" s="420"/>
      <c r="CK31" s="418">
        <v>0</v>
      </c>
      <c r="CL31" s="419"/>
      <c r="CM31" s="419"/>
      <c r="CN31" s="419"/>
      <c r="CO31" s="419"/>
      <c r="CP31" s="419"/>
      <c r="CQ31" s="419"/>
      <c r="CR31" s="419"/>
      <c r="CS31" s="419"/>
      <c r="CT31" s="419"/>
      <c r="CU31" s="419"/>
      <c r="CV31" s="419"/>
      <c r="CW31" s="419"/>
      <c r="CX31" s="419"/>
      <c r="CY31" s="419"/>
      <c r="CZ31" s="419"/>
      <c r="DA31" s="420"/>
    </row>
    <row r="32" spans="1:105" s="13" customFormat="1" ht="15" hidden="1" customHeight="1" x14ac:dyDescent="0.2">
      <c r="A32" s="424" t="s">
        <v>9</v>
      </c>
      <c r="B32" s="424"/>
      <c r="C32" s="424"/>
      <c r="D32" s="424"/>
      <c r="E32" s="424"/>
      <c r="F32" s="424"/>
      <c r="G32" s="424"/>
      <c r="H32" s="424"/>
      <c r="I32" s="424"/>
      <c r="J32" s="424"/>
      <c r="K32" s="12"/>
      <c r="L32" s="425" t="s">
        <v>69</v>
      </c>
      <c r="M32" s="425"/>
      <c r="N32" s="425"/>
      <c r="O32" s="425"/>
      <c r="P32" s="425"/>
      <c r="Q32" s="425"/>
      <c r="R32" s="425"/>
      <c r="S32" s="425"/>
      <c r="T32" s="425"/>
      <c r="U32" s="425"/>
      <c r="V32" s="425"/>
      <c r="W32" s="425"/>
      <c r="X32" s="425"/>
      <c r="Y32" s="425"/>
      <c r="Z32" s="425"/>
      <c r="AA32" s="425"/>
      <c r="AB32" s="425"/>
      <c r="AC32" s="425"/>
      <c r="AD32" s="425"/>
      <c r="AE32" s="425"/>
      <c r="AF32" s="425"/>
      <c r="AG32" s="425"/>
      <c r="AH32" s="425"/>
      <c r="AI32" s="425"/>
      <c r="AJ32" s="425"/>
      <c r="AK32" s="425"/>
      <c r="AL32" s="425"/>
      <c r="AM32" s="425"/>
      <c r="AN32" s="425"/>
      <c r="AO32" s="425"/>
      <c r="AP32" s="425"/>
      <c r="AQ32" s="425"/>
      <c r="AR32" s="425"/>
      <c r="AS32" s="425"/>
      <c r="AT32" s="425"/>
      <c r="AU32" s="425"/>
      <c r="AV32" s="425"/>
      <c r="AW32" s="425"/>
      <c r="AX32" s="425"/>
      <c r="AY32" s="425"/>
      <c r="AZ32" s="425"/>
      <c r="BA32" s="425"/>
      <c r="BB32" s="425"/>
      <c r="BC32" s="425"/>
      <c r="BD32" s="426"/>
      <c r="BE32" s="427">
        <v>9</v>
      </c>
      <c r="BF32" s="427"/>
      <c r="BG32" s="427"/>
      <c r="BH32" s="427"/>
      <c r="BI32" s="427"/>
      <c r="BJ32" s="427"/>
      <c r="BK32" s="427"/>
      <c r="BL32" s="427"/>
      <c r="BM32" s="427"/>
      <c r="BN32" s="427"/>
      <c r="BO32" s="427"/>
      <c r="BP32" s="427"/>
      <c r="BQ32" s="427"/>
      <c r="BR32" s="427"/>
      <c r="BS32" s="427"/>
      <c r="BT32" s="418">
        <v>0</v>
      </c>
      <c r="BU32" s="419"/>
      <c r="BV32" s="419"/>
      <c r="BW32" s="419"/>
      <c r="BX32" s="419"/>
      <c r="BY32" s="419"/>
      <c r="BZ32" s="419"/>
      <c r="CA32" s="419"/>
      <c r="CB32" s="419"/>
      <c r="CC32" s="419"/>
      <c r="CD32" s="419"/>
      <c r="CE32" s="419"/>
      <c r="CF32" s="419"/>
      <c r="CG32" s="419"/>
      <c r="CH32" s="419"/>
      <c r="CI32" s="419"/>
      <c r="CJ32" s="420"/>
      <c r="CK32" s="418">
        <v>0</v>
      </c>
      <c r="CL32" s="419"/>
      <c r="CM32" s="419"/>
      <c r="CN32" s="419"/>
      <c r="CO32" s="419"/>
      <c r="CP32" s="419"/>
      <c r="CQ32" s="419"/>
      <c r="CR32" s="419"/>
      <c r="CS32" s="419"/>
      <c r="CT32" s="419"/>
      <c r="CU32" s="419"/>
      <c r="CV32" s="419"/>
      <c r="CW32" s="419"/>
      <c r="CX32" s="419"/>
      <c r="CY32" s="419"/>
      <c r="CZ32" s="419"/>
      <c r="DA32" s="420"/>
    </row>
    <row r="33" spans="1:105" s="10" customFormat="1" ht="30" customHeight="1" x14ac:dyDescent="0.2">
      <c r="A33" s="433" t="s">
        <v>10</v>
      </c>
      <c r="B33" s="433"/>
      <c r="C33" s="433"/>
      <c r="D33" s="433"/>
      <c r="E33" s="433"/>
      <c r="F33" s="433"/>
      <c r="G33" s="433"/>
      <c r="H33" s="433"/>
      <c r="I33" s="433"/>
      <c r="J33" s="433"/>
      <c r="K33" s="31"/>
      <c r="L33" s="434" t="s">
        <v>70</v>
      </c>
      <c r="M33" s="434"/>
      <c r="N33" s="434"/>
      <c r="O33" s="434"/>
      <c r="P33" s="434"/>
      <c r="Q33" s="434"/>
      <c r="R33" s="434"/>
      <c r="S33" s="434"/>
      <c r="T33" s="434"/>
      <c r="U33" s="434"/>
      <c r="V33" s="434"/>
      <c r="W33" s="434"/>
      <c r="X33" s="434"/>
      <c r="Y33" s="434"/>
      <c r="Z33" s="434"/>
      <c r="AA33" s="434"/>
      <c r="AB33" s="434"/>
      <c r="AC33" s="434"/>
      <c r="AD33" s="434"/>
      <c r="AE33" s="434"/>
      <c r="AF33" s="434"/>
      <c r="AG33" s="434"/>
      <c r="AH33" s="434"/>
      <c r="AI33" s="434"/>
      <c r="AJ33" s="434"/>
      <c r="AK33" s="434"/>
      <c r="AL33" s="434"/>
      <c r="AM33" s="434"/>
      <c r="AN33" s="434"/>
      <c r="AO33" s="434"/>
      <c r="AP33" s="434"/>
      <c r="AQ33" s="434"/>
      <c r="AR33" s="434"/>
      <c r="AS33" s="434"/>
      <c r="AT33" s="434"/>
      <c r="AU33" s="434"/>
      <c r="AV33" s="434"/>
      <c r="AW33" s="434"/>
      <c r="AX33" s="434"/>
      <c r="AY33" s="434"/>
      <c r="AZ33" s="434"/>
      <c r="BA33" s="434"/>
      <c r="BB33" s="434"/>
      <c r="BC33" s="434"/>
      <c r="BD33" s="435"/>
      <c r="BE33" s="405" t="s">
        <v>126</v>
      </c>
      <c r="BF33" s="405"/>
      <c r="BG33" s="405"/>
      <c r="BH33" s="405"/>
      <c r="BI33" s="405"/>
      <c r="BJ33" s="405"/>
      <c r="BK33" s="405"/>
      <c r="BL33" s="405"/>
      <c r="BM33" s="405"/>
      <c r="BN33" s="405"/>
      <c r="BO33" s="405"/>
      <c r="BP33" s="405"/>
      <c r="BQ33" s="405"/>
      <c r="BR33" s="405"/>
      <c r="BS33" s="405"/>
      <c r="BT33" s="421">
        <v>33755</v>
      </c>
      <c r="BU33" s="422"/>
      <c r="BV33" s="422"/>
      <c r="BW33" s="422"/>
      <c r="BX33" s="422"/>
      <c r="BY33" s="422"/>
      <c r="BZ33" s="422"/>
      <c r="CA33" s="422"/>
      <c r="CB33" s="422"/>
      <c r="CC33" s="422"/>
      <c r="CD33" s="422"/>
      <c r="CE33" s="422"/>
      <c r="CF33" s="422"/>
      <c r="CG33" s="422"/>
      <c r="CH33" s="422"/>
      <c r="CI33" s="422"/>
      <c r="CJ33" s="423"/>
      <c r="CK33" s="421">
        <v>33277</v>
      </c>
      <c r="CL33" s="422"/>
      <c r="CM33" s="422"/>
      <c r="CN33" s="422"/>
      <c r="CO33" s="422"/>
      <c r="CP33" s="422"/>
      <c r="CQ33" s="422"/>
      <c r="CR33" s="422"/>
      <c r="CS33" s="422"/>
      <c r="CT33" s="422"/>
      <c r="CU33" s="422"/>
      <c r="CV33" s="422"/>
      <c r="CW33" s="422"/>
      <c r="CX33" s="422"/>
      <c r="CY33" s="422"/>
      <c r="CZ33" s="422"/>
      <c r="DA33" s="423"/>
    </row>
    <row r="34" spans="1:105" s="10" customFormat="1" ht="30" customHeight="1" x14ac:dyDescent="0.2">
      <c r="A34" s="386" t="s">
        <v>11</v>
      </c>
      <c r="B34" s="386"/>
      <c r="C34" s="386"/>
      <c r="D34" s="386"/>
      <c r="E34" s="386"/>
      <c r="F34" s="386"/>
      <c r="G34" s="386"/>
      <c r="H34" s="386"/>
      <c r="I34" s="386"/>
      <c r="J34" s="386"/>
      <c r="K34" s="11"/>
      <c r="L34" s="384" t="s">
        <v>71</v>
      </c>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4"/>
      <c r="AJ34" s="384"/>
      <c r="AK34" s="384"/>
      <c r="AL34" s="384"/>
      <c r="AM34" s="384"/>
      <c r="AN34" s="384"/>
      <c r="AO34" s="384"/>
      <c r="AP34" s="384"/>
      <c r="AQ34" s="384"/>
      <c r="AR34" s="384"/>
      <c r="AS34" s="384"/>
      <c r="AT34" s="384"/>
      <c r="AU34" s="384"/>
      <c r="AV34" s="384"/>
      <c r="AW34" s="384"/>
      <c r="AX34" s="384"/>
      <c r="AY34" s="384"/>
      <c r="AZ34" s="384"/>
      <c r="BA34" s="384"/>
      <c r="BB34" s="384"/>
      <c r="BC34" s="384"/>
      <c r="BD34" s="385"/>
      <c r="BE34" s="399">
        <v>10</v>
      </c>
      <c r="BF34" s="399"/>
      <c r="BG34" s="399"/>
      <c r="BH34" s="399"/>
      <c r="BI34" s="399"/>
      <c r="BJ34" s="399"/>
      <c r="BK34" s="399"/>
      <c r="BL34" s="399"/>
      <c r="BM34" s="399"/>
      <c r="BN34" s="399"/>
      <c r="BO34" s="399"/>
      <c r="BP34" s="399"/>
      <c r="BQ34" s="399"/>
      <c r="BR34" s="399"/>
      <c r="BS34" s="399"/>
      <c r="BT34" s="380" t="s">
        <v>1281</v>
      </c>
      <c r="BU34" s="381"/>
      <c r="BV34" s="381"/>
      <c r="BW34" s="381"/>
      <c r="BX34" s="381"/>
      <c r="BY34" s="381"/>
      <c r="BZ34" s="381"/>
      <c r="CA34" s="381"/>
      <c r="CB34" s="381"/>
      <c r="CC34" s="381"/>
      <c r="CD34" s="381"/>
      <c r="CE34" s="381"/>
      <c r="CF34" s="381"/>
      <c r="CG34" s="381"/>
      <c r="CH34" s="381"/>
      <c r="CI34" s="381"/>
      <c r="CJ34" s="382"/>
      <c r="CK34" s="380" t="s">
        <v>1283</v>
      </c>
      <c r="CL34" s="381"/>
      <c r="CM34" s="381"/>
      <c r="CN34" s="381"/>
      <c r="CO34" s="381"/>
      <c r="CP34" s="381"/>
      <c r="CQ34" s="381"/>
      <c r="CR34" s="381"/>
      <c r="CS34" s="381"/>
      <c r="CT34" s="381"/>
      <c r="CU34" s="381"/>
      <c r="CV34" s="381"/>
      <c r="CW34" s="381"/>
      <c r="CX34" s="381"/>
      <c r="CY34" s="381"/>
      <c r="CZ34" s="381"/>
      <c r="DA34" s="382"/>
    </row>
    <row r="35" spans="1:105" s="10" customFormat="1" ht="30" hidden="1" customHeight="1" x14ac:dyDescent="0.2">
      <c r="A35" s="386" t="s">
        <v>12</v>
      </c>
      <c r="B35" s="386"/>
      <c r="C35" s="386"/>
      <c r="D35" s="386"/>
      <c r="E35" s="386"/>
      <c r="F35" s="386"/>
      <c r="G35" s="386"/>
      <c r="H35" s="386"/>
      <c r="I35" s="386"/>
      <c r="J35" s="386"/>
      <c r="K35" s="11"/>
      <c r="L35" s="384" t="s">
        <v>72</v>
      </c>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c r="AU35" s="384"/>
      <c r="AV35" s="384"/>
      <c r="AW35" s="384"/>
      <c r="AX35" s="384"/>
      <c r="AY35" s="384"/>
      <c r="AZ35" s="384"/>
      <c r="BA35" s="384"/>
      <c r="BB35" s="384"/>
      <c r="BC35" s="384"/>
      <c r="BD35" s="385"/>
      <c r="BE35" s="383">
        <v>11</v>
      </c>
      <c r="BF35" s="383"/>
      <c r="BG35" s="383"/>
      <c r="BH35" s="383"/>
      <c r="BI35" s="383"/>
      <c r="BJ35" s="383"/>
      <c r="BK35" s="383"/>
      <c r="BL35" s="383"/>
      <c r="BM35" s="383"/>
      <c r="BN35" s="383"/>
      <c r="BO35" s="383"/>
      <c r="BP35" s="383"/>
      <c r="BQ35" s="383"/>
      <c r="BR35" s="383"/>
      <c r="BS35" s="383"/>
      <c r="BT35" s="380">
        <v>0</v>
      </c>
      <c r="BU35" s="381"/>
      <c r="BV35" s="381"/>
      <c r="BW35" s="381"/>
      <c r="BX35" s="381"/>
      <c r="BY35" s="381"/>
      <c r="BZ35" s="381"/>
      <c r="CA35" s="381"/>
      <c r="CB35" s="381"/>
      <c r="CC35" s="381"/>
      <c r="CD35" s="381"/>
      <c r="CE35" s="381"/>
      <c r="CF35" s="381"/>
      <c r="CG35" s="381"/>
      <c r="CH35" s="381"/>
      <c r="CI35" s="381"/>
      <c r="CJ35" s="382"/>
      <c r="CK35" s="380">
        <v>0</v>
      </c>
      <c r="CL35" s="381"/>
      <c r="CM35" s="381"/>
      <c r="CN35" s="381"/>
      <c r="CO35" s="381"/>
      <c r="CP35" s="381"/>
      <c r="CQ35" s="381"/>
      <c r="CR35" s="381"/>
      <c r="CS35" s="381"/>
      <c r="CT35" s="381"/>
      <c r="CU35" s="381"/>
      <c r="CV35" s="381"/>
      <c r="CW35" s="381"/>
      <c r="CX35" s="381"/>
      <c r="CY35" s="381"/>
      <c r="CZ35" s="381"/>
      <c r="DA35" s="382"/>
    </row>
    <row r="36" spans="1:105" s="13" customFormat="1" x14ac:dyDescent="0.2">
      <c r="A36" s="424" t="s">
        <v>13</v>
      </c>
      <c r="B36" s="424"/>
      <c r="C36" s="424"/>
      <c r="D36" s="424"/>
      <c r="E36" s="424"/>
      <c r="F36" s="424"/>
      <c r="G36" s="424"/>
      <c r="H36" s="424"/>
      <c r="I36" s="424"/>
      <c r="J36" s="424"/>
      <c r="K36" s="12"/>
      <c r="L36" s="425" t="s">
        <v>73</v>
      </c>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6"/>
      <c r="BE36" s="445">
        <v>12</v>
      </c>
      <c r="BF36" s="445"/>
      <c r="BG36" s="445"/>
      <c r="BH36" s="445"/>
      <c r="BI36" s="445"/>
      <c r="BJ36" s="445"/>
      <c r="BK36" s="445"/>
      <c r="BL36" s="445"/>
      <c r="BM36" s="445"/>
      <c r="BN36" s="445"/>
      <c r="BO36" s="445"/>
      <c r="BP36" s="445"/>
      <c r="BQ36" s="445"/>
      <c r="BR36" s="445"/>
      <c r="BS36" s="445"/>
      <c r="BT36" s="418" t="s">
        <v>1285</v>
      </c>
      <c r="BU36" s="419"/>
      <c r="BV36" s="419"/>
      <c r="BW36" s="419"/>
      <c r="BX36" s="419"/>
      <c r="BY36" s="419"/>
      <c r="BZ36" s="419"/>
      <c r="CA36" s="419"/>
      <c r="CB36" s="419"/>
      <c r="CC36" s="419"/>
      <c r="CD36" s="419"/>
      <c r="CE36" s="419"/>
      <c r="CF36" s="419"/>
      <c r="CG36" s="419"/>
      <c r="CH36" s="419"/>
      <c r="CI36" s="419"/>
      <c r="CJ36" s="420"/>
      <c r="CK36" s="418" t="s">
        <v>1287</v>
      </c>
      <c r="CL36" s="419"/>
      <c r="CM36" s="419"/>
      <c r="CN36" s="419"/>
      <c r="CO36" s="419"/>
      <c r="CP36" s="419"/>
      <c r="CQ36" s="419"/>
      <c r="CR36" s="419"/>
      <c r="CS36" s="419"/>
      <c r="CT36" s="419"/>
      <c r="CU36" s="419"/>
      <c r="CV36" s="419"/>
      <c r="CW36" s="419"/>
      <c r="CX36" s="419"/>
      <c r="CY36" s="419"/>
      <c r="CZ36" s="419"/>
      <c r="DA36" s="420"/>
    </row>
    <row r="37" spans="1:105" s="10" customFormat="1" ht="30" hidden="1" customHeight="1" x14ac:dyDescent="0.2">
      <c r="A37" s="386" t="s">
        <v>14</v>
      </c>
      <c r="B37" s="386"/>
      <c r="C37" s="386"/>
      <c r="D37" s="386"/>
      <c r="E37" s="386"/>
      <c r="F37" s="386"/>
      <c r="G37" s="386"/>
      <c r="H37" s="386"/>
      <c r="I37" s="386"/>
      <c r="J37" s="386"/>
      <c r="K37" s="11"/>
      <c r="L37" s="384" t="s">
        <v>1056</v>
      </c>
      <c r="M37" s="384"/>
      <c r="N37" s="384"/>
      <c r="O37" s="384"/>
      <c r="P37" s="384"/>
      <c r="Q37" s="384"/>
      <c r="R37" s="384"/>
      <c r="S37" s="384"/>
      <c r="T37" s="384"/>
      <c r="U37" s="384"/>
      <c r="V37" s="384"/>
      <c r="W37" s="384"/>
      <c r="X37" s="384"/>
      <c r="Y37" s="384"/>
      <c r="Z37" s="384"/>
      <c r="AA37" s="384"/>
      <c r="AB37" s="384"/>
      <c r="AC37" s="384"/>
      <c r="AD37" s="384"/>
      <c r="AE37" s="384"/>
      <c r="AF37" s="384"/>
      <c r="AG37" s="384"/>
      <c r="AH37" s="384"/>
      <c r="AI37" s="384"/>
      <c r="AJ37" s="384"/>
      <c r="AK37" s="384"/>
      <c r="AL37" s="384"/>
      <c r="AM37" s="384"/>
      <c r="AN37" s="384"/>
      <c r="AO37" s="384"/>
      <c r="AP37" s="384"/>
      <c r="AQ37" s="384"/>
      <c r="AR37" s="384"/>
      <c r="AS37" s="384"/>
      <c r="AT37" s="384"/>
      <c r="AU37" s="384"/>
      <c r="AV37" s="384"/>
      <c r="AW37" s="384"/>
      <c r="AX37" s="384"/>
      <c r="AY37" s="384"/>
      <c r="AZ37" s="384"/>
      <c r="BA37" s="384"/>
      <c r="BB37" s="384"/>
      <c r="BC37" s="384"/>
      <c r="BD37" s="385"/>
      <c r="BE37" s="383">
        <v>13</v>
      </c>
      <c r="BF37" s="383"/>
      <c r="BG37" s="383"/>
      <c r="BH37" s="383"/>
      <c r="BI37" s="383"/>
      <c r="BJ37" s="383"/>
      <c r="BK37" s="383"/>
      <c r="BL37" s="383"/>
      <c r="BM37" s="383"/>
      <c r="BN37" s="383"/>
      <c r="BO37" s="383"/>
      <c r="BP37" s="383"/>
      <c r="BQ37" s="383"/>
      <c r="BR37" s="383"/>
      <c r="BS37" s="383"/>
      <c r="BT37" s="380">
        <v>0</v>
      </c>
      <c r="BU37" s="381"/>
      <c r="BV37" s="381"/>
      <c r="BW37" s="381"/>
      <c r="BX37" s="381"/>
      <c r="BY37" s="381"/>
      <c r="BZ37" s="381"/>
      <c r="CA37" s="381"/>
      <c r="CB37" s="381"/>
      <c r="CC37" s="381"/>
      <c r="CD37" s="381"/>
      <c r="CE37" s="381"/>
      <c r="CF37" s="381"/>
      <c r="CG37" s="381"/>
      <c r="CH37" s="381"/>
      <c r="CI37" s="381"/>
      <c r="CJ37" s="382"/>
      <c r="CK37" s="380">
        <v>0</v>
      </c>
      <c r="CL37" s="381"/>
      <c r="CM37" s="381"/>
      <c r="CN37" s="381"/>
      <c r="CO37" s="381"/>
      <c r="CP37" s="381"/>
      <c r="CQ37" s="381"/>
      <c r="CR37" s="381"/>
      <c r="CS37" s="381"/>
      <c r="CT37" s="381"/>
      <c r="CU37" s="381"/>
      <c r="CV37" s="381"/>
      <c r="CW37" s="381"/>
      <c r="CX37" s="381"/>
      <c r="CY37" s="381"/>
      <c r="CZ37" s="381"/>
      <c r="DA37" s="382"/>
    </row>
    <row r="38" spans="1:105" s="10" customFormat="1" ht="30" hidden="1" customHeight="1" x14ac:dyDescent="0.2">
      <c r="A38" s="386" t="s">
        <v>15</v>
      </c>
      <c r="B38" s="386"/>
      <c r="C38" s="386"/>
      <c r="D38" s="386"/>
      <c r="E38" s="386"/>
      <c r="F38" s="386"/>
      <c r="G38" s="386"/>
      <c r="H38" s="386"/>
      <c r="I38" s="386"/>
      <c r="J38" s="386"/>
      <c r="K38" s="11"/>
      <c r="L38" s="384" t="s">
        <v>1057</v>
      </c>
      <c r="M38" s="384"/>
      <c r="N38" s="384"/>
      <c r="O38" s="384"/>
      <c r="P38" s="384"/>
      <c r="Q38" s="384"/>
      <c r="R38" s="384"/>
      <c r="S38" s="384"/>
      <c r="T38" s="384"/>
      <c r="U38" s="384"/>
      <c r="V38" s="384"/>
      <c r="W38" s="384"/>
      <c r="X38" s="384"/>
      <c r="Y38" s="384"/>
      <c r="Z38" s="384"/>
      <c r="AA38" s="384"/>
      <c r="AB38" s="384"/>
      <c r="AC38" s="384"/>
      <c r="AD38" s="384"/>
      <c r="AE38" s="384"/>
      <c r="AF38" s="384"/>
      <c r="AG38" s="384"/>
      <c r="AH38" s="384"/>
      <c r="AI38" s="384"/>
      <c r="AJ38" s="384"/>
      <c r="AK38" s="384"/>
      <c r="AL38" s="384"/>
      <c r="AM38" s="384"/>
      <c r="AN38" s="384"/>
      <c r="AO38" s="384"/>
      <c r="AP38" s="384"/>
      <c r="AQ38" s="384"/>
      <c r="AR38" s="384"/>
      <c r="AS38" s="384"/>
      <c r="AT38" s="384"/>
      <c r="AU38" s="384"/>
      <c r="AV38" s="384"/>
      <c r="AW38" s="384"/>
      <c r="AX38" s="384"/>
      <c r="AY38" s="384"/>
      <c r="AZ38" s="384"/>
      <c r="BA38" s="384"/>
      <c r="BB38" s="384"/>
      <c r="BC38" s="384"/>
      <c r="BD38" s="385"/>
      <c r="BE38" s="383">
        <v>14</v>
      </c>
      <c r="BF38" s="383"/>
      <c r="BG38" s="383"/>
      <c r="BH38" s="383"/>
      <c r="BI38" s="383"/>
      <c r="BJ38" s="383"/>
      <c r="BK38" s="383"/>
      <c r="BL38" s="383"/>
      <c r="BM38" s="383"/>
      <c r="BN38" s="383"/>
      <c r="BO38" s="383"/>
      <c r="BP38" s="383"/>
      <c r="BQ38" s="383"/>
      <c r="BR38" s="383"/>
      <c r="BS38" s="383"/>
      <c r="BT38" s="380">
        <v>0</v>
      </c>
      <c r="BU38" s="381"/>
      <c r="BV38" s="381"/>
      <c r="BW38" s="381"/>
      <c r="BX38" s="381"/>
      <c r="BY38" s="381"/>
      <c r="BZ38" s="381"/>
      <c r="CA38" s="381"/>
      <c r="CB38" s="381"/>
      <c r="CC38" s="381"/>
      <c r="CD38" s="381"/>
      <c r="CE38" s="381"/>
      <c r="CF38" s="381"/>
      <c r="CG38" s="381"/>
      <c r="CH38" s="381"/>
      <c r="CI38" s="381"/>
      <c r="CJ38" s="382"/>
      <c r="CK38" s="380">
        <v>0</v>
      </c>
      <c r="CL38" s="381"/>
      <c r="CM38" s="381"/>
      <c r="CN38" s="381"/>
      <c r="CO38" s="381"/>
      <c r="CP38" s="381"/>
      <c r="CQ38" s="381"/>
      <c r="CR38" s="381"/>
      <c r="CS38" s="381"/>
      <c r="CT38" s="381"/>
      <c r="CU38" s="381"/>
      <c r="CV38" s="381"/>
      <c r="CW38" s="381"/>
      <c r="CX38" s="381"/>
      <c r="CY38" s="381"/>
      <c r="CZ38" s="381"/>
      <c r="DA38" s="382"/>
    </row>
    <row r="39" spans="1:105" s="13" customFormat="1" ht="15" hidden="1" customHeight="1" x14ac:dyDescent="0.2">
      <c r="A39" s="424" t="s">
        <v>16</v>
      </c>
      <c r="B39" s="424"/>
      <c r="C39" s="424"/>
      <c r="D39" s="424"/>
      <c r="E39" s="424"/>
      <c r="F39" s="424"/>
      <c r="G39" s="424"/>
      <c r="H39" s="424"/>
      <c r="I39" s="424"/>
      <c r="J39" s="424"/>
      <c r="K39" s="12"/>
      <c r="L39" s="425" t="s">
        <v>1058</v>
      </c>
      <c r="M39" s="425"/>
      <c r="N39" s="425"/>
      <c r="O39" s="425"/>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425"/>
      <c r="AP39" s="425"/>
      <c r="AQ39" s="425"/>
      <c r="AR39" s="425"/>
      <c r="AS39" s="425"/>
      <c r="AT39" s="425"/>
      <c r="AU39" s="425"/>
      <c r="AV39" s="425"/>
      <c r="AW39" s="425"/>
      <c r="AX39" s="425"/>
      <c r="AY39" s="425"/>
      <c r="AZ39" s="425"/>
      <c r="BA39" s="425"/>
      <c r="BB39" s="425"/>
      <c r="BC39" s="425"/>
      <c r="BD39" s="426"/>
      <c r="BE39" s="427">
        <v>15</v>
      </c>
      <c r="BF39" s="427"/>
      <c r="BG39" s="427"/>
      <c r="BH39" s="427"/>
      <c r="BI39" s="427"/>
      <c r="BJ39" s="427"/>
      <c r="BK39" s="427"/>
      <c r="BL39" s="427"/>
      <c r="BM39" s="427"/>
      <c r="BN39" s="427"/>
      <c r="BO39" s="427"/>
      <c r="BP39" s="427"/>
      <c r="BQ39" s="427"/>
      <c r="BR39" s="427"/>
      <c r="BS39" s="427"/>
      <c r="BT39" s="418">
        <v>0</v>
      </c>
      <c r="BU39" s="419"/>
      <c r="BV39" s="419"/>
      <c r="BW39" s="419"/>
      <c r="BX39" s="419"/>
      <c r="BY39" s="419"/>
      <c r="BZ39" s="419"/>
      <c r="CA39" s="419"/>
      <c r="CB39" s="419"/>
      <c r="CC39" s="419"/>
      <c r="CD39" s="419"/>
      <c r="CE39" s="419"/>
      <c r="CF39" s="419"/>
      <c r="CG39" s="419"/>
      <c r="CH39" s="419"/>
      <c r="CI39" s="419"/>
      <c r="CJ39" s="420"/>
      <c r="CK39" s="418">
        <v>0</v>
      </c>
      <c r="CL39" s="419"/>
      <c r="CM39" s="419"/>
      <c r="CN39" s="419"/>
      <c r="CO39" s="419"/>
      <c r="CP39" s="419"/>
      <c r="CQ39" s="419"/>
      <c r="CR39" s="419"/>
      <c r="CS39" s="419"/>
      <c r="CT39" s="419"/>
      <c r="CU39" s="419"/>
      <c r="CV39" s="419"/>
      <c r="CW39" s="419"/>
      <c r="CX39" s="419"/>
      <c r="CY39" s="419"/>
      <c r="CZ39" s="419"/>
      <c r="DA39" s="420"/>
    </row>
    <row r="40" spans="1:105" s="10" customFormat="1" ht="45" hidden="1" customHeight="1" x14ac:dyDescent="0.2">
      <c r="A40" s="386" t="s">
        <v>74</v>
      </c>
      <c r="B40" s="386"/>
      <c r="C40" s="386"/>
      <c r="D40" s="386"/>
      <c r="E40" s="386"/>
      <c r="F40" s="386"/>
      <c r="G40" s="386"/>
      <c r="H40" s="386"/>
      <c r="I40" s="386"/>
      <c r="J40" s="386"/>
      <c r="K40" s="11"/>
      <c r="L40" s="384" t="s">
        <v>75</v>
      </c>
      <c r="M40" s="384"/>
      <c r="N40" s="384"/>
      <c r="O40" s="384"/>
      <c r="P40" s="384"/>
      <c r="Q40" s="384"/>
      <c r="R40" s="384"/>
      <c r="S40" s="384"/>
      <c r="T40" s="384"/>
      <c r="U40" s="384"/>
      <c r="V40" s="384"/>
      <c r="W40" s="384"/>
      <c r="X40" s="384"/>
      <c r="Y40" s="384"/>
      <c r="Z40" s="384"/>
      <c r="AA40" s="384"/>
      <c r="AB40" s="384"/>
      <c r="AC40" s="384"/>
      <c r="AD40" s="384"/>
      <c r="AE40" s="384"/>
      <c r="AF40" s="384"/>
      <c r="AG40" s="384"/>
      <c r="AH40" s="384"/>
      <c r="AI40" s="384"/>
      <c r="AJ40" s="384"/>
      <c r="AK40" s="384"/>
      <c r="AL40" s="384"/>
      <c r="AM40" s="384"/>
      <c r="AN40" s="384"/>
      <c r="AO40" s="384"/>
      <c r="AP40" s="384"/>
      <c r="AQ40" s="384"/>
      <c r="AR40" s="384"/>
      <c r="AS40" s="384"/>
      <c r="AT40" s="384"/>
      <c r="AU40" s="384"/>
      <c r="AV40" s="384"/>
      <c r="AW40" s="384"/>
      <c r="AX40" s="384"/>
      <c r="AY40" s="384"/>
      <c r="AZ40" s="384"/>
      <c r="BA40" s="384"/>
      <c r="BB40" s="384"/>
      <c r="BC40" s="384"/>
      <c r="BD40" s="385"/>
      <c r="BE40" s="383">
        <v>16</v>
      </c>
      <c r="BF40" s="383"/>
      <c r="BG40" s="383"/>
      <c r="BH40" s="383"/>
      <c r="BI40" s="383"/>
      <c r="BJ40" s="383"/>
      <c r="BK40" s="383"/>
      <c r="BL40" s="383"/>
      <c r="BM40" s="383"/>
      <c r="BN40" s="383"/>
      <c r="BO40" s="383"/>
      <c r="BP40" s="383"/>
      <c r="BQ40" s="383"/>
      <c r="BR40" s="383"/>
      <c r="BS40" s="383"/>
      <c r="BT40" s="380">
        <v>0</v>
      </c>
      <c r="BU40" s="381"/>
      <c r="BV40" s="381"/>
      <c r="BW40" s="381"/>
      <c r="BX40" s="381"/>
      <c r="BY40" s="381"/>
      <c r="BZ40" s="381"/>
      <c r="CA40" s="381"/>
      <c r="CB40" s="381"/>
      <c r="CC40" s="381"/>
      <c r="CD40" s="381"/>
      <c r="CE40" s="381"/>
      <c r="CF40" s="381"/>
      <c r="CG40" s="381"/>
      <c r="CH40" s="381"/>
      <c r="CI40" s="381"/>
      <c r="CJ40" s="382"/>
      <c r="CK40" s="380">
        <v>0</v>
      </c>
      <c r="CL40" s="381"/>
      <c r="CM40" s="381"/>
      <c r="CN40" s="381"/>
      <c r="CO40" s="381"/>
      <c r="CP40" s="381"/>
      <c r="CQ40" s="381"/>
      <c r="CR40" s="381"/>
      <c r="CS40" s="381"/>
      <c r="CT40" s="381"/>
      <c r="CU40" s="381"/>
      <c r="CV40" s="381"/>
      <c r="CW40" s="381"/>
      <c r="CX40" s="381"/>
      <c r="CY40" s="381"/>
      <c r="CZ40" s="381"/>
      <c r="DA40" s="382"/>
    </row>
    <row r="41" spans="1:105" s="13" customFormat="1" ht="30.75" hidden="1" customHeight="1" x14ac:dyDescent="0.2">
      <c r="A41" s="424" t="s">
        <v>76</v>
      </c>
      <c r="B41" s="424"/>
      <c r="C41" s="424"/>
      <c r="D41" s="424"/>
      <c r="E41" s="424"/>
      <c r="F41" s="424"/>
      <c r="G41" s="424"/>
      <c r="H41" s="424"/>
      <c r="I41" s="424"/>
      <c r="J41" s="424"/>
      <c r="K41" s="12"/>
      <c r="L41" s="425" t="s">
        <v>671</v>
      </c>
      <c r="M41" s="425"/>
      <c r="N41" s="425"/>
      <c r="O41" s="425"/>
      <c r="P41" s="425"/>
      <c r="Q41" s="425"/>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5"/>
      <c r="AR41" s="425"/>
      <c r="AS41" s="425"/>
      <c r="AT41" s="425"/>
      <c r="AU41" s="425"/>
      <c r="AV41" s="425"/>
      <c r="AW41" s="425"/>
      <c r="AX41" s="425"/>
      <c r="AY41" s="425"/>
      <c r="AZ41" s="425"/>
      <c r="BA41" s="425"/>
      <c r="BB41" s="425"/>
      <c r="BC41" s="425"/>
      <c r="BD41" s="426"/>
      <c r="BE41" s="427">
        <v>17</v>
      </c>
      <c r="BF41" s="427"/>
      <c r="BG41" s="427"/>
      <c r="BH41" s="427"/>
      <c r="BI41" s="427"/>
      <c r="BJ41" s="427"/>
      <c r="BK41" s="427"/>
      <c r="BL41" s="427"/>
      <c r="BM41" s="427"/>
      <c r="BN41" s="427"/>
      <c r="BO41" s="427"/>
      <c r="BP41" s="427"/>
      <c r="BQ41" s="427"/>
      <c r="BR41" s="427"/>
      <c r="BS41" s="427"/>
      <c r="BT41" s="418">
        <v>0</v>
      </c>
      <c r="BU41" s="419"/>
      <c r="BV41" s="419"/>
      <c r="BW41" s="419"/>
      <c r="BX41" s="419"/>
      <c r="BY41" s="419"/>
      <c r="BZ41" s="419"/>
      <c r="CA41" s="419"/>
      <c r="CB41" s="419"/>
      <c r="CC41" s="419"/>
      <c r="CD41" s="419"/>
      <c r="CE41" s="419"/>
      <c r="CF41" s="419"/>
      <c r="CG41" s="419"/>
      <c r="CH41" s="419"/>
      <c r="CI41" s="419"/>
      <c r="CJ41" s="420"/>
      <c r="CK41" s="418">
        <v>0</v>
      </c>
      <c r="CL41" s="419"/>
      <c r="CM41" s="419"/>
      <c r="CN41" s="419"/>
      <c r="CO41" s="419"/>
      <c r="CP41" s="419"/>
      <c r="CQ41" s="419"/>
      <c r="CR41" s="419"/>
      <c r="CS41" s="419"/>
      <c r="CT41" s="419"/>
      <c r="CU41" s="419"/>
      <c r="CV41" s="419"/>
      <c r="CW41" s="419"/>
      <c r="CX41" s="419"/>
      <c r="CY41" s="419"/>
      <c r="CZ41" s="419"/>
      <c r="DA41" s="420"/>
    </row>
    <row r="42" spans="1:105" s="13" customFormat="1" ht="29.25" hidden="1" customHeight="1" x14ac:dyDescent="0.2">
      <c r="A42" s="424" t="s">
        <v>81</v>
      </c>
      <c r="B42" s="424"/>
      <c r="C42" s="424"/>
      <c r="D42" s="424"/>
      <c r="E42" s="424"/>
      <c r="F42" s="424"/>
      <c r="G42" s="424"/>
      <c r="H42" s="424"/>
      <c r="I42" s="424"/>
      <c r="J42" s="424"/>
      <c r="K42" s="12"/>
      <c r="L42" s="425" t="s">
        <v>1135</v>
      </c>
      <c r="M42" s="425"/>
      <c r="N42" s="425"/>
      <c r="O42" s="425"/>
      <c r="P42" s="425"/>
      <c r="Q42" s="425"/>
      <c r="R42" s="425"/>
      <c r="S42" s="425"/>
      <c r="T42" s="425"/>
      <c r="U42" s="425"/>
      <c r="V42" s="425"/>
      <c r="W42" s="425"/>
      <c r="X42" s="425"/>
      <c r="Y42" s="425"/>
      <c r="Z42" s="425"/>
      <c r="AA42" s="425"/>
      <c r="AB42" s="425"/>
      <c r="AC42" s="425"/>
      <c r="AD42" s="425"/>
      <c r="AE42" s="425"/>
      <c r="AF42" s="425"/>
      <c r="AG42" s="425"/>
      <c r="AH42" s="425"/>
      <c r="AI42" s="425"/>
      <c r="AJ42" s="425"/>
      <c r="AK42" s="425"/>
      <c r="AL42" s="425"/>
      <c r="AM42" s="425"/>
      <c r="AN42" s="425"/>
      <c r="AO42" s="425"/>
      <c r="AP42" s="425"/>
      <c r="AQ42" s="425"/>
      <c r="AR42" s="425"/>
      <c r="AS42" s="425"/>
      <c r="AT42" s="425"/>
      <c r="AU42" s="425"/>
      <c r="AV42" s="425"/>
      <c r="AW42" s="425"/>
      <c r="AX42" s="425"/>
      <c r="AY42" s="425"/>
      <c r="AZ42" s="425"/>
      <c r="BA42" s="425"/>
      <c r="BB42" s="425"/>
      <c r="BC42" s="425"/>
      <c r="BD42" s="426"/>
      <c r="BE42" s="427">
        <v>18</v>
      </c>
      <c r="BF42" s="427"/>
      <c r="BG42" s="427"/>
      <c r="BH42" s="427"/>
      <c r="BI42" s="427"/>
      <c r="BJ42" s="427"/>
      <c r="BK42" s="427"/>
      <c r="BL42" s="427"/>
      <c r="BM42" s="427"/>
      <c r="BN42" s="427"/>
      <c r="BO42" s="427"/>
      <c r="BP42" s="427"/>
      <c r="BQ42" s="427"/>
      <c r="BR42" s="427"/>
      <c r="BS42" s="427"/>
      <c r="BT42" s="418">
        <v>0</v>
      </c>
      <c r="BU42" s="419"/>
      <c r="BV42" s="419"/>
      <c r="BW42" s="419"/>
      <c r="BX42" s="419"/>
      <c r="BY42" s="419"/>
      <c r="BZ42" s="419"/>
      <c r="CA42" s="419"/>
      <c r="CB42" s="419"/>
      <c r="CC42" s="419"/>
      <c r="CD42" s="419"/>
      <c r="CE42" s="419"/>
      <c r="CF42" s="419"/>
      <c r="CG42" s="419"/>
      <c r="CH42" s="419"/>
      <c r="CI42" s="419"/>
      <c r="CJ42" s="420"/>
      <c r="CK42" s="418">
        <v>0</v>
      </c>
      <c r="CL42" s="419"/>
      <c r="CM42" s="419"/>
      <c r="CN42" s="419"/>
      <c r="CO42" s="419"/>
      <c r="CP42" s="419"/>
      <c r="CQ42" s="419"/>
      <c r="CR42" s="419"/>
      <c r="CS42" s="419"/>
      <c r="CT42" s="419"/>
      <c r="CU42" s="419"/>
      <c r="CV42" s="419"/>
      <c r="CW42" s="419"/>
      <c r="CX42" s="419"/>
      <c r="CY42" s="419"/>
      <c r="CZ42" s="419"/>
      <c r="DA42" s="420"/>
    </row>
    <row r="43" spans="1:105" s="13" customFormat="1" ht="30" customHeight="1" x14ac:dyDescent="0.2">
      <c r="A43" s="424" t="s">
        <v>82</v>
      </c>
      <c r="B43" s="424"/>
      <c r="C43" s="424"/>
      <c r="D43" s="424"/>
      <c r="E43" s="424"/>
      <c r="F43" s="424"/>
      <c r="G43" s="424"/>
      <c r="H43" s="424"/>
      <c r="I43" s="424"/>
      <c r="J43" s="424"/>
      <c r="K43" s="12"/>
      <c r="L43" s="425" t="s">
        <v>670</v>
      </c>
      <c r="M43" s="425"/>
      <c r="N43" s="425"/>
      <c r="O43" s="425"/>
      <c r="P43" s="425"/>
      <c r="Q43" s="425"/>
      <c r="R43" s="425"/>
      <c r="S43" s="425"/>
      <c r="T43" s="425"/>
      <c r="U43" s="425"/>
      <c r="V43" s="425"/>
      <c r="W43" s="425"/>
      <c r="X43" s="425"/>
      <c r="Y43" s="425"/>
      <c r="Z43" s="425"/>
      <c r="AA43" s="425"/>
      <c r="AB43" s="425"/>
      <c r="AC43" s="425"/>
      <c r="AD43" s="425"/>
      <c r="AE43" s="425"/>
      <c r="AF43" s="425"/>
      <c r="AG43" s="425"/>
      <c r="AH43" s="425"/>
      <c r="AI43" s="425"/>
      <c r="AJ43" s="425"/>
      <c r="AK43" s="425"/>
      <c r="AL43" s="425"/>
      <c r="AM43" s="425"/>
      <c r="AN43" s="425"/>
      <c r="AO43" s="425"/>
      <c r="AP43" s="425"/>
      <c r="AQ43" s="425"/>
      <c r="AR43" s="425"/>
      <c r="AS43" s="425"/>
      <c r="AT43" s="425"/>
      <c r="AU43" s="425"/>
      <c r="AV43" s="425"/>
      <c r="AW43" s="425"/>
      <c r="AX43" s="425"/>
      <c r="AY43" s="425"/>
      <c r="AZ43" s="425"/>
      <c r="BA43" s="425"/>
      <c r="BB43" s="425"/>
      <c r="BC43" s="425"/>
      <c r="BD43" s="426"/>
      <c r="BE43" s="445">
        <v>19</v>
      </c>
      <c r="BF43" s="445"/>
      <c r="BG43" s="445"/>
      <c r="BH43" s="445"/>
      <c r="BI43" s="445"/>
      <c r="BJ43" s="445"/>
      <c r="BK43" s="445"/>
      <c r="BL43" s="445"/>
      <c r="BM43" s="445"/>
      <c r="BN43" s="445"/>
      <c r="BO43" s="445"/>
      <c r="BP43" s="445"/>
      <c r="BQ43" s="445"/>
      <c r="BR43" s="445"/>
      <c r="BS43" s="445"/>
      <c r="BT43" s="418">
        <v>729</v>
      </c>
      <c r="BU43" s="419"/>
      <c r="BV43" s="419"/>
      <c r="BW43" s="419"/>
      <c r="BX43" s="419"/>
      <c r="BY43" s="419"/>
      <c r="BZ43" s="419"/>
      <c r="CA43" s="419"/>
      <c r="CB43" s="419"/>
      <c r="CC43" s="419"/>
      <c r="CD43" s="419"/>
      <c r="CE43" s="419"/>
      <c r="CF43" s="419"/>
      <c r="CG43" s="419"/>
      <c r="CH43" s="419"/>
      <c r="CI43" s="419"/>
      <c r="CJ43" s="420"/>
      <c r="CK43" s="418">
        <v>698.98752999999954</v>
      </c>
      <c r="CL43" s="419"/>
      <c r="CM43" s="419"/>
      <c r="CN43" s="419"/>
      <c r="CO43" s="419"/>
      <c r="CP43" s="419"/>
      <c r="CQ43" s="419"/>
      <c r="CR43" s="419"/>
      <c r="CS43" s="419"/>
      <c r="CT43" s="419"/>
      <c r="CU43" s="419"/>
      <c r="CV43" s="419"/>
      <c r="CW43" s="419"/>
      <c r="CX43" s="419"/>
      <c r="CY43" s="419"/>
      <c r="CZ43" s="419"/>
      <c r="DA43" s="420"/>
    </row>
    <row r="44" spans="1:105" s="10" customFormat="1" ht="30" hidden="1" customHeight="1" x14ac:dyDescent="0.2">
      <c r="A44" s="442" t="s">
        <v>83</v>
      </c>
      <c r="B44" s="443"/>
      <c r="C44" s="443"/>
      <c r="D44" s="443"/>
      <c r="E44" s="443"/>
      <c r="F44" s="443"/>
      <c r="G44" s="443"/>
      <c r="H44" s="443"/>
      <c r="I44" s="443"/>
      <c r="J44" s="444"/>
      <c r="K44" s="11"/>
      <c r="L44" s="384" t="s">
        <v>80</v>
      </c>
      <c r="M44" s="384"/>
      <c r="N44" s="384"/>
      <c r="O44" s="384"/>
      <c r="P44" s="384"/>
      <c r="Q44" s="384"/>
      <c r="R44" s="384"/>
      <c r="S44" s="384"/>
      <c r="T44" s="384"/>
      <c r="U44" s="384"/>
      <c r="V44" s="384"/>
      <c r="W44" s="384"/>
      <c r="X44" s="384"/>
      <c r="Y44" s="384"/>
      <c r="Z44" s="384"/>
      <c r="AA44" s="384"/>
      <c r="AB44" s="384"/>
      <c r="AC44" s="384"/>
      <c r="AD44" s="384"/>
      <c r="AE44" s="384"/>
      <c r="AF44" s="384"/>
      <c r="AG44" s="384"/>
      <c r="AH44" s="384"/>
      <c r="AI44" s="384"/>
      <c r="AJ44" s="384"/>
      <c r="AK44" s="384"/>
      <c r="AL44" s="384"/>
      <c r="AM44" s="384"/>
      <c r="AN44" s="384"/>
      <c r="AO44" s="384"/>
      <c r="AP44" s="384"/>
      <c r="AQ44" s="384"/>
      <c r="AR44" s="384"/>
      <c r="AS44" s="384"/>
      <c r="AT44" s="384"/>
      <c r="AU44" s="384"/>
      <c r="AV44" s="384"/>
      <c r="AW44" s="384"/>
      <c r="AX44" s="384"/>
      <c r="AY44" s="384"/>
      <c r="AZ44" s="384"/>
      <c r="BA44" s="384"/>
      <c r="BB44" s="384"/>
      <c r="BC44" s="384"/>
      <c r="BD44" s="385"/>
      <c r="BE44" s="430">
        <v>48</v>
      </c>
      <c r="BF44" s="431"/>
      <c r="BG44" s="431"/>
      <c r="BH44" s="431"/>
      <c r="BI44" s="431"/>
      <c r="BJ44" s="431"/>
      <c r="BK44" s="431"/>
      <c r="BL44" s="431"/>
      <c r="BM44" s="431"/>
      <c r="BN44" s="431"/>
      <c r="BO44" s="431"/>
      <c r="BP44" s="431"/>
      <c r="BQ44" s="431"/>
      <c r="BR44" s="431"/>
      <c r="BS44" s="432"/>
      <c r="BT44" s="380">
        <v>0</v>
      </c>
      <c r="BU44" s="381"/>
      <c r="BV44" s="381"/>
      <c r="BW44" s="381"/>
      <c r="BX44" s="381"/>
      <c r="BY44" s="381"/>
      <c r="BZ44" s="381"/>
      <c r="CA44" s="381"/>
      <c r="CB44" s="381"/>
      <c r="CC44" s="381"/>
      <c r="CD44" s="381"/>
      <c r="CE44" s="381"/>
      <c r="CF44" s="381"/>
      <c r="CG44" s="381"/>
      <c r="CH44" s="381"/>
      <c r="CI44" s="381"/>
      <c r="CJ44" s="382"/>
      <c r="CK44" s="380">
        <v>0</v>
      </c>
      <c r="CL44" s="381"/>
      <c r="CM44" s="381"/>
      <c r="CN44" s="381"/>
      <c r="CO44" s="381"/>
      <c r="CP44" s="381"/>
      <c r="CQ44" s="381"/>
      <c r="CR44" s="381"/>
      <c r="CS44" s="381"/>
      <c r="CT44" s="381"/>
      <c r="CU44" s="381"/>
      <c r="CV44" s="381"/>
      <c r="CW44" s="381"/>
      <c r="CX44" s="381"/>
      <c r="CY44" s="381"/>
      <c r="CZ44" s="381"/>
      <c r="DA44" s="382"/>
    </row>
    <row r="45" spans="1:105" s="13" customFormat="1" x14ac:dyDescent="0.2">
      <c r="A45" s="424" t="s">
        <v>84</v>
      </c>
      <c r="B45" s="424"/>
      <c r="C45" s="424"/>
      <c r="D45" s="424"/>
      <c r="E45" s="424"/>
      <c r="F45" s="424"/>
      <c r="G45" s="424"/>
      <c r="H45" s="424"/>
      <c r="I45" s="424"/>
      <c r="J45" s="424"/>
      <c r="K45" s="12"/>
      <c r="L45" s="425" t="s">
        <v>85</v>
      </c>
      <c r="M45" s="425"/>
      <c r="N45" s="425"/>
      <c r="O45" s="425"/>
      <c r="P45" s="425"/>
      <c r="Q45" s="425"/>
      <c r="R45" s="425"/>
      <c r="S45" s="425"/>
      <c r="T45" s="425"/>
      <c r="U45" s="425"/>
      <c r="V45" s="425"/>
      <c r="W45" s="425"/>
      <c r="X45" s="425"/>
      <c r="Y45" s="425"/>
      <c r="Z45" s="425"/>
      <c r="AA45" s="425"/>
      <c r="AB45" s="425"/>
      <c r="AC45" s="425"/>
      <c r="AD45" s="425"/>
      <c r="AE45" s="425"/>
      <c r="AF45" s="425"/>
      <c r="AG45" s="425"/>
      <c r="AH45" s="425"/>
      <c r="AI45" s="425"/>
      <c r="AJ45" s="425"/>
      <c r="AK45" s="425"/>
      <c r="AL45" s="425"/>
      <c r="AM45" s="425"/>
      <c r="AN45" s="425"/>
      <c r="AO45" s="425"/>
      <c r="AP45" s="425"/>
      <c r="AQ45" s="425"/>
      <c r="AR45" s="425"/>
      <c r="AS45" s="425"/>
      <c r="AT45" s="425"/>
      <c r="AU45" s="425"/>
      <c r="AV45" s="425"/>
      <c r="AW45" s="425"/>
      <c r="AX45" s="425"/>
      <c r="AY45" s="425"/>
      <c r="AZ45" s="425"/>
      <c r="BA45" s="425"/>
      <c r="BB45" s="425"/>
      <c r="BC45" s="425"/>
      <c r="BD45" s="426"/>
      <c r="BE45" s="430">
        <v>48</v>
      </c>
      <c r="BF45" s="431"/>
      <c r="BG45" s="431"/>
      <c r="BH45" s="431"/>
      <c r="BI45" s="431"/>
      <c r="BJ45" s="431"/>
      <c r="BK45" s="431"/>
      <c r="BL45" s="431"/>
      <c r="BM45" s="431"/>
      <c r="BN45" s="431"/>
      <c r="BO45" s="431"/>
      <c r="BP45" s="431"/>
      <c r="BQ45" s="431"/>
      <c r="BR45" s="431"/>
      <c r="BS45" s="432"/>
      <c r="BT45" s="418">
        <v>3629</v>
      </c>
      <c r="BU45" s="419"/>
      <c r="BV45" s="419"/>
      <c r="BW45" s="419"/>
      <c r="BX45" s="419"/>
      <c r="BY45" s="419"/>
      <c r="BZ45" s="419"/>
      <c r="CA45" s="419"/>
      <c r="CB45" s="419"/>
      <c r="CC45" s="419"/>
      <c r="CD45" s="419"/>
      <c r="CE45" s="419"/>
      <c r="CF45" s="419"/>
      <c r="CG45" s="419"/>
      <c r="CH45" s="419"/>
      <c r="CI45" s="419"/>
      <c r="CJ45" s="420"/>
      <c r="CK45" s="418">
        <v>5119.4929900000006</v>
      </c>
      <c r="CL45" s="419"/>
      <c r="CM45" s="419"/>
      <c r="CN45" s="419"/>
      <c r="CO45" s="419"/>
      <c r="CP45" s="419"/>
      <c r="CQ45" s="419"/>
      <c r="CR45" s="419"/>
      <c r="CS45" s="419"/>
      <c r="CT45" s="419"/>
      <c r="CU45" s="419"/>
      <c r="CV45" s="419"/>
      <c r="CW45" s="419"/>
      <c r="CX45" s="419"/>
      <c r="CY45" s="419"/>
      <c r="CZ45" s="419"/>
      <c r="DA45" s="420"/>
    </row>
    <row r="46" spans="1:105" s="13" customFormat="1" x14ac:dyDescent="0.2">
      <c r="A46" s="424" t="s">
        <v>86</v>
      </c>
      <c r="B46" s="424"/>
      <c r="C46" s="424"/>
      <c r="D46" s="424"/>
      <c r="E46" s="424"/>
      <c r="F46" s="424"/>
      <c r="G46" s="424"/>
      <c r="H46" s="424"/>
      <c r="I46" s="424"/>
      <c r="J46" s="424"/>
      <c r="K46" s="12"/>
      <c r="L46" s="425" t="s">
        <v>88</v>
      </c>
      <c r="M46" s="425"/>
      <c r="N46" s="425"/>
      <c r="O46" s="425"/>
      <c r="P46" s="425"/>
      <c r="Q46" s="425"/>
      <c r="R46" s="425"/>
      <c r="S46" s="425"/>
      <c r="T46" s="425"/>
      <c r="U46" s="425"/>
      <c r="V46" s="425"/>
      <c r="W46" s="425"/>
      <c r="X46" s="425"/>
      <c r="Y46" s="425"/>
      <c r="Z46" s="425"/>
      <c r="AA46" s="425"/>
      <c r="AB46" s="425"/>
      <c r="AC46" s="425"/>
      <c r="AD46" s="425"/>
      <c r="AE46" s="425"/>
      <c r="AF46" s="425"/>
      <c r="AG46" s="425"/>
      <c r="AH46" s="425"/>
      <c r="AI46" s="425"/>
      <c r="AJ46" s="425"/>
      <c r="AK46" s="425"/>
      <c r="AL46" s="425"/>
      <c r="AM46" s="425"/>
      <c r="AN46" s="425"/>
      <c r="AO46" s="425"/>
      <c r="AP46" s="425"/>
      <c r="AQ46" s="425"/>
      <c r="AR46" s="425"/>
      <c r="AS46" s="425"/>
      <c r="AT46" s="425"/>
      <c r="AU46" s="425"/>
      <c r="AV46" s="425"/>
      <c r="AW46" s="425"/>
      <c r="AX46" s="425"/>
      <c r="AY46" s="425"/>
      <c r="AZ46" s="425"/>
      <c r="BA46" s="425"/>
      <c r="BB46" s="425"/>
      <c r="BC46" s="425"/>
      <c r="BD46" s="426"/>
      <c r="BE46" s="445">
        <v>20</v>
      </c>
      <c r="BF46" s="445"/>
      <c r="BG46" s="445"/>
      <c r="BH46" s="445"/>
      <c r="BI46" s="445"/>
      <c r="BJ46" s="445"/>
      <c r="BK46" s="445"/>
      <c r="BL46" s="445"/>
      <c r="BM46" s="445"/>
      <c r="BN46" s="445"/>
      <c r="BO46" s="445"/>
      <c r="BP46" s="445"/>
      <c r="BQ46" s="445"/>
      <c r="BR46" s="445"/>
      <c r="BS46" s="445"/>
      <c r="BT46" s="418">
        <v>47</v>
      </c>
      <c r="BU46" s="419"/>
      <c r="BV46" s="419"/>
      <c r="BW46" s="419"/>
      <c r="BX46" s="419"/>
      <c r="BY46" s="419"/>
      <c r="BZ46" s="419"/>
      <c r="CA46" s="419"/>
      <c r="CB46" s="419"/>
      <c r="CC46" s="419"/>
      <c r="CD46" s="419"/>
      <c r="CE46" s="419"/>
      <c r="CF46" s="419"/>
      <c r="CG46" s="419"/>
      <c r="CH46" s="419"/>
      <c r="CI46" s="419"/>
      <c r="CJ46" s="420"/>
      <c r="CK46" s="418">
        <v>250.6737</v>
      </c>
      <c r="CL46" s="419"/>
      <c r="CM46" s="419"/>
      <c r="CN46" s="419"/>
      <c r="CO46" s="419"/>
      <c r="CP46" s="419"/>
      <c r="CQ46" s="419"/>
      <c r="CR46" s="419"/>
      <c r="CS46" s="419"/>
      <c r="CT46" s="419"/>
      <c r="CU46" s="419"/>
      <c r="CV46" s="419"/>
      <c r="CW46" s="419"/>
      <c r="CX46" s="419"/>
      <c r="CY46" s="419"/>
      <c r="CZ46" s="419"/>
      <c r="DA46" s="420"/>
    </row>
    <row r="47" spans="1:105" s="14" customFormat="1" x14ac:dyDescent="0.2">
      <c r="A47" s="436" t="s">
        <v>87</v>
      </c>
      <c r="B47" s="436"/>
      <c r="C47" s="436"/>
      <c r="D47" s="436"/>
      <c r="E47" s="436"/>
      <c r="F47" s="436"/>
      <c r="G47" s="436"/>
      <c r="H47" s="436"/>
      <c r="I47" s="436"/>
      <c r="J47" s="436"/>
      <c r="K47" s="23"/>
      <c r="L47" s="437" t="s">
        <v>30</v>
      </c>
      <c r="M47" s="437"/>
      <c r="N47" s="437"/>
      <c r="O47" s="437"/>
      <c r="P47" s="437"/>
      <c r="Q47" s="437"/>
      <c r="R47" s="437"/>
      <c r="S47" s="437"/>
      <c r="T47" s="437"/>
      <c r="U47" s="437"/>
      <c r="V47" s="437"/>
      <c r="W47" s="437"/>
      <c r="X47" s="437"/>
      <c r="Y47" s="437"/>
      <c r="Z47" s="437"/>
      <c r="AA47" s="437"/>
      <c r="AB47" s="437"/>
      <c r="AC47" s="437"/>
      <c r="AD47" s="437"/>
      <c r="AE47" s="437"/>
      <c r="AF47" s="437"/>
      <c r="AG47" s="437"/>
      <c r="AH47" s="437"/>
      <c r="AI47" s="437"/>
      <c r="AJ47" s="437"/>
      <c r="AK47" s="437"/>
      <c r="AL47" s="437"/>
      <c r="AM47" s="437"/>
      <c r="AN47" s="437"/>
      <c r="AO47" s="437"/>
      <c r="AP47" s="437"/>
      <c r="AQ47" s="437"/>
      <c r="AR47" s="437"/>
      <c r="AS47" s="437"/>
      <c r="AT47" s="437"/>
      <c r="AU47" s="437"/>
      <c r="AV47" s="437"/>
      <c r="AW47" s="437"/>
      <c r="AX47" s="437"/>
      <c r="AY47" s="437"/>
      <c r="AZ47" s="437"/>
      <c r="BA47" s="437"/>
      <c r="BB47" s="437"/>
      <c r="BC47" s="437"/>
      <c r="BD47" s="438"/>
      <c r="BE47" s="405" t="s">
        <v>126</v>
      </c>
      <c r="BF47" s="405"/>
      <c r="BG47" s="405"/>
      <c r="BH47" s="405"/>
      <c r="BI47" s="405"/>
      <c r="BJ47" s="405"/>
      <c r="BK47" s="405"/>
      <c r="BL47" s="405"/>
      <c r="BM47" s="405"/>
      <c r="BN47" s="405"/>
      <c r="BO47" s="405"/>
      <c r="BP47" s="405"/>
      <c r="BQ47" s="405"/>
      <c r="BR47" s="405"/>
      <c r="BS47" s="405"/>
      <c r="BT47" s="439">
        <v>38863.516920000002</v>
      </c>
      <c r="BU47" s="440"/>
      <c r="BV47" s="440"/>
      <c r="BW47" s="440"/>
      <c r="BX47" s="440"/>
      <c r="BY47" s="440"/>
      <c r="BZ47" s="440"/>
      <c r="CA47" s="440"/>
      <c r="CB47" s="440"/>
      <c r="CC47" s="440"/>
      <c r="CD47" s="440"/>
      <c r="CE47" s="440"/>
      <c r="CF47" s="440"/>
      <c r="CG47" s="440"/>
      <c r="CH47" s="440"/>
      <c r="CI47" s="440"/>
      <c r="CJ47" s="441"/>
      <c r="CK47" s="439">
        <v>39415.591029999996</v>
      </c>
      <c r="CL47" s="440"/>
      <c r="CM47" s="440"/>
      <c r="CN47" s="440"/>
      <c r="CO47" s="440"/>
      <c r="CP47" s="440"/>
      <c r="CQ47" s="440"/>
      <c r="CR47" s="440"/>
      <c r="CS47" s="440"/>
      <c r="CT47" s="440"/>
      <c r="CU47" s="440"/>
      <c r="CV47" s="440"/>
      <c r="CW47" s="440"/>
      <c r="CX47" s="440"/>
      <c r="CY47" s="440"/>
      <c r="CZ47" s="440"/>
      <c r="DA47" s="441"/>
    </row>
    <row r="48" spans="1:105" s="10" customFormat="1" ht="15.75" customHeight="1" x14ac:dyDescent="0.2">
      <c r="A48" s="409" t="s">
        <v>58</v>
      </c>
      <c r="B48" s="410"/>
      <c r="C48" s="410"/>
      <c r="D48" s="410"/>
      <c r="E48" s="410"/>
      <c r="F48" s="410"/>
      <c r="G48" s="410"/>
      <c r="H48" s="410"/>
      <c r="I48" s="410"/>
      <c r="J48" s="410"/>
      <c r="K48" s="410"/>
      <c r="L48" s="410"/>
      <c r="M48" s="410"/>
      <c r="N48" s="410"/>
      <c r="O48" s="410"/>
      <c r="P48" s="410"/>
      <c r="Q48" s="410"/>
      <c r="R48" s="410"/>
      <c r="S48" s="410"/>
      <c r="T48" s="410"/>
      <c r="U48" s="410"/>
      <c r="V48" s="410"/>
      <c r="W48" s="410"/>
      <c r="X48" s="410"/>
      <c r="Y48" s="410"/>
      <c r="Z48" s="410"/>
      <c r="AA48" s="410"/>
      <c r="AB48" s="410"/>
      <c r="AC48" s="410"/>
      <c r="AD48" s="410"/>
      <c r="AE48" s="410"/>
      <c r="AF48" s="410"/>
      <c r="AG48" s="410"/>
      <c r="AH48" s="410"/>
      <c r="AI48" s="410"/>
      <c r="AJ48" s="410"/>
      <c r="AK48" s="410"/>
      <c r="AL48" s="410"/>
      <c r="AM48" s="410"/>
      <c r="AN48" s="410"/>
      <c r="AO48" s="410"/>
      <c r="AP48" s="410"/>
      <c r="AQ48" s="410"/>
      <c r="AR48" s="410"/>
      <c r="AS48" s="410"/>
      <c r="AT48" s="410"/>
      <c r="AU48" s="410"/>
      <c r="AV48" s="410"/>
      <c r="AW48" s="410"/>
      <c r="AX48" s="410"/>
      <c r="AY48" s="410"/>
      <c r="AZ48" s="410"/>
      <c r="BA48" s="410"/>
      <c r="BB48" s="410"/>
      <c r="BC48" s="410"/>
      <c r="BD48" s="410"/>
      <c r="BE48" s="410"/>
      <c r="BF48" s="410"/>
      <c r="BG48" s="410"/>
      <c r="BH48" s="410"/>
      <c r="BI48" s="410"/>
      <c r="BJ48" s="410"/>
      <c r="BK48" s="410"/>
      <c r="BL48" s="410"/>
      <c r="BM48" s="410"/>
      <c r="BN48" s="410"/>
      <c r="BO48" s="410"/>
      <c r="BP48" s="410"/>
      <c r="BQ48" s="410"/>
      <c r="BR48" s="410"/>
      <c r="BS48" s="410"/>
      <c r="BT48" s="410"/>
      <c r="BU48" s="410"/>
      <c r="BV48" s="410"/>
      <c r="BW48" s="410"/>
      <c r="BX48" s="410"/>
      <c r="BY48" s="410"/>
      <c r="BZ48" s="410"/>
      <c r="CA48" s="410"/>
      <c r="CB48" s="410"/>
      <c r="CC48" s="410"/>
      <c r="CD48" s="410"/>
      <c r="CE48" s="410"/>
      <c r="CF48" s="410"/>
      <c r="CG48" s="410"/>
      <c r="CH48" s="410"/>
      <c r="CI48" s="410"/>
      <c r="CJ48" s="410"/>
      <c r="CK48" s="410"/>
      <c r="CL48" s="410"/>
      <c r="CM48" s="410"/>
      <c r="CN48" s="410"/>
      <c r="CO48" s="410"/>
      <c r="CP48" s="410"/>
      <c r="CQ48" s="410"/>
      <c r="CR48" s="410"/>
      <c r="CS48" s="410"/>
      <c r="CT48" s="410"/>
      <c r="CU48" s="410"/>
      <c r="CV48" s="410"/>
      <c r="CW48" s="410"/>
      <c r="CX48" s="410"/>
      <c r="CY48" s="410"/>
      <c r="CZ48" s="410"/>
      <c r="DA48" s="411"/>
    </row>
    <row r="49" spans="1:105" s="10" customFormat="1" ht="45" hidden="1" customHeight="1" x14ac:dyDescent="0.2">
      <c r="A49" s="433" t="s">
        <v>92</v>
      </c>
      <c r="B49" s="433"/>
      <c r="C49" s="433"/>
      <c r="D49" s="433"/>
      <c r="E49" s="433"/>
      <c r="F49" s="433"/>
      <c r="G49" s="433"/>
      <c r="H49" s="433"/>
      <c r="I49" s="433"/>
      <c r="J49" s="433"/>
      <c r="K49" s="31"/>
      <c r="L49" s="434" t="s">
        <v>118</v>
      </c>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c r="AK49" s="434"/>
      <c r="AL49" s="434"/>
      <c r="AM49" s="434"/>
      <c r="AN49" s="434"/>
      <c r="AO49" s="434"/>
      <c r="AP49" s="434"/>
      <c r="AQ49" s="434"/>
      <c r="AR49" s="434"/>
      <c r="AS49" s="434"/>
      <c r="AT49" s="434"/>
      <c r="AU49" s="434"/>
      <c r="AV49" s="434"/>
      <c r="AW49" s="434"/>
      <c r="AX49" s="434"/>
      <c r="AY49" s="434"/>
      <c r="AZ49" s="434"/>
      <c r="BA49" s="434"/>
      <c r="BB49" s="434"/>
      <c r="BC49" s="434"/>
      <c r="BD49" s="435"/>
      <c r="BE49" s="405" t="s">
        <v>126</v>
      </c>
      <c r="BF49" s="405"/>
      <c r="BG49" s="405"/>
      <c r="BH49" s="405"/>
      <c r="BI49" s="405"/>
      <c r="BJ49" s="405"/>
      <c r="BK49" s="405"/>
      <c r="BL49" s="405"/>
      <c r="BM49" s="405"/>
      <c r="BN49" s="405"/>
      <c r="BO49" s="405"/>
      <c r="BP49" s="405"/>
      <c r="BQ49" s="405"/>
      <c r="BR49" s="405"/>
      <c r="BS49" s="405"/>
      <c r="BT49" s="421">
        <v>0</v>
      </c>
      <c r="BU49" s="422"/>
      <c r="BV49" s="422"/>
      <c r="BW49" s="422"/>
      <c r="BX49" s="422"/>
      <c r="BY49" s="422"/>
      <c r="BZ49" s="422"/>
      <c r="CA49" s="422"/>
      <c r="CB49" s="422"/>
      <c r="CC49" s="422"/>
      <c r="CD49" s="422"/>
      <c r="CE49" s="422"/>
      <c r="CF49" s="422"/>
      <c r="CG49" s="422"/>
      <c r="CH49" s="422"/>
      <c r="CI49" s="422"/>
      <c r="CJ49" s="423"/>
      <c r="CK49" s="421">
        <v>0</v>
      </c>
      <c r="CL49" s="422"/>
      <c r="CM49" s="422"/>
      <c r="CN49" s="422"/>
      <c r="CO49" s="422"/>
      <c r="CP49" s="422"/>
      <c r="CQ49" s="422"/>
      <c r="CR49" s="422"/>
      <c r="CS49" s="422"/>
      <c r="CT49" s="422"/>
      <c r="CU49" s="422"/>
      <c r="CV49" s="422"/>
      <c r="CW49" s="422"/>
      <c r="CX49" s="422"/>
      <c r="CY49" s="422"/>
      <c r="CZ49" s="422"/>
      <c r="DA49" s="423"/>
    </row>
    <row r="50" spans="1:105" s="10" customFormat="1" ht="59.25" hidden="1" customHeight="1" x14ac:dyDescent="0.2">
      <c r="A50" s="386" t="s">
        <v>93</v>
      </c>
      <c r="B50" s="386"/>
      <c r="C50" s="386"/>
      <c r="D50" s="386"/>
      <c r="E50" s="386"/>
      <c r="F50" s="386"/>
      <c r="G50" s="386"/>
      <c r="H50" s="386"/>
      <c r="I50" s="386"/>
      <c r="J50" s="386"/>
      <c r="K50" s="11"/>
      <c r="L50" s="384" t="s">
        <v>91</v>
      </c>
      <c r="M50" s="384"/>
      <c r="N50" s="384"/>
      <c r="O50" s="384"/>
      <c r="P50" s="384"/>
      <c r="Q50" s="384"/>
      <c r="R50" s="384"/>
      <c r="S50" s="384"/>
      <c r="T50" s="384"/>
      <c r="U50" s="384"/>
      <c r="V50" s="384"/>
      <c r="W50" s="384"/>
      <c r="X50" s="384"/>
      <c r="Y50" s="384"/>
      <c r="Z50" s="384"/>
      <c r="AA50" s="384"/>
      <c r="AB50" s="384"/>
      <c r="AC50" s="384"/>
      <c r="AD50" s="384"/>
      <c r="AE50" s="384"/>
      <c r="AF50" s="384"/>
      <c r="AG50" s="384"/>
      <c r="AH50" s="384"/>
      <c r="AI50" s="384"/>
      <c r="AJ50" s="384"/>
      <c r="AK50" s="384"/>
      <c r="AL50" s="384"/>
      <c r="AM50" s="384"/>
      <c r="AN50" s="384"/>
      <c r="AO50" s="384"/>
      <c r="AP50" s="384"/>
      <c r="AQ50" s="384"/>
      <c r="AR50" s="384"/>
      <c r="AS50" s="384"/>
      <c r="AT50" s="384"/>
      <c r="AU50" s="384"/>
      <c r="AV50" s="384"/>
      <c r="AW50" s="384"/>
      <c r="AX50" s="384"/>
      <c r="AY50" s="384"/>
      <c r="AZ50" s="384"/>
      <c r="BA50" s="384"/>
      <c r="BB50" s="384"/>
      <c r="BC50" s="384"/>
      <c r="BD50" s="385"/>
      <c r="BE50" s="383">
        <v>21</v>
      </c>
      <c r="BF50" s="383"/>
      <c r="BG50" s="383"/>
      <c r="BH50" s="383"/>
      <c r="BI50" s="383"/>
      <c r="BJ50" s="383"/>
      <c r="BK50" s="383"/>
      <c r="BL50" s="383"/>
      <c r="BM50" s="383"/>
      <c r="BN50" s="383"/>
      <c r="BO50" s="383"/>
      <c r="BP50" s="383"/>
      <c r="BQ50" s="383"/>
      <c r="BR50" s="383"/>
      <c r="BS50" s="383"/>
      <c r="BT50" s="380">
        <v>0</v>
      </c>
      <c r="BU50" s="381"/>
      <c r="BV50" s="381"/>
      <c r="BW50" s="381"/>
      <c r="BX50" s="381"/>
      <c r="BY50" s="381"/>
      <c r="BZ50" s="381"/>
      <c r="CA50" s="381"/>
      <c r="CB50" s="381"/>
      <c r="CC50" s="381"/>
      <c r="CD50" s="381"/>
      <c r="CE50" s="381"/>
      <c r="CF50" s="381"/>
      <c r="CG50" s="381"/>
      <c r="CH50" s="381"/>
      <c r="CI50" s="381"/>
      <c r="CJ50" s="382"/>
      <c r="CK50" s="380">
        <v>0</v>
      </c>
      <c r="CL50" s="381"/>
      <c r="CM50" s="381"/>
      <c r="CN50" s="381"/>
      <c r="CO50" s="381"/>
      <c r="CP50" s="381"/>
      <c r="CQ50" s="381"/>
      <c r="CR50" s="381"/>
      <c r="CS50" s="381"/>
      <c r="CT50" s="381"/>
      <c r="CU50" s="381"/>
      <c r="CV50" s="381"/>
      <c r="CW50" s="381"/>
      <c r="CX50" s="381"/>
      <c r="CY50" s="381"/>
      <c r="CZ50" s="381"/>
      <c r="DA50" s="382"/>
    </row>
    <row r="51" spans="1:105" s="10" customFormat="1" ht="73.5" hidden="1" customHeight="1" x14ac:dyDescent="0.2">
      <c r="A51" s="386" t="s">
        <v>94</v>
      </c>
      <c r="B51" s="386"/>
      <c r="C51" s="386"/>
      <c r="D51" s="386"/>
      <c r="E51" s="386"/>
      <c r="F51" s="386"/>
      <c r="G51" s="386"/>
      <c r="H51" s="386"/>
      <c r="I51" s="386"/>
      <c r="J51" s="386"/>
      <c r="K51" s="11"/>
      <c r="L51" s="384" t="s">
        <v>1136</v>
      </c>
      <c r="M51" s="384"/>
      <c r="N51" s="384"/>
      <c r="O51" s="384"/>
      <c r="P51" s="384"/>
      <c r="Q51" s="384"/>
      <c r="R51" s="384"/>
      <c r="S51" s="384"/>
      <c r="T51" s="384"/>
      <c r="U51" s="384"/>
      <c r="V51" s="384"/>
      <c r="W51" s="384"/>
      <c r="X51" s="384"/>
      <c r="Y51" s="384"/>
      <c r="Z51" s="384"/>
      <c r="AA51" s="384"/>
      <c r="AB51" s="384"/>
      <c r="AC51" s="384"/>
      <c r="AD51" s="384"/>
      <c r="AE51" s="384"/>
      <c r="AF51" s="384"/>
      <c r="AG51" s="384"/>
      <c r="AH51" s="384"/>
      <c r="AI51" s="384"/>
      <c r="AJ51" s="384"/>
      <c r="AK51" s="384"/>
      <c r="AL51" s="384"/>
      <c r="AM51" s="384"/>
      <c r="AN51" s="384"/>
      <c r="AO51" s="384"/>
      <c r="AP51" s="384"/>
      <c r="AQ51" s="384"/>
      <c r="AR51" s="384"/>
      <c r="AS51" s="384"/>
      <c r="AT51" s="384"/>
      <c r="AU51" s="384"/>
      <c r="AV51" s="384"/>
      <c r="AW51" s="384"/>
      <c r="AX51" s="384"/>
      <c r="AY51" s="384"/>
      <c r="AZ51" s="384"/>
      <c r="BA51" s="384"/>
      <c r="BB51" s="384"/>
      <c r="BC51" s="384"/>
      <c r="BD51" s="385"/>
      <c r="BE51" s="383">
        <v>22</v>
      </c>
      <c r="BF51" s="383"/>
      <c r="BG51" s="383"/>
      <c r="BH51" s="383"/>
      <c r="BI51" s="383"/>
      <c r="BJ51" s="383"/>
      <c r="BK51" s="383"/>
      <c r="BL51" s="383"/>
      <c r="BM51" s="383"/>
      <c r="BN51" s="383"/>
      <c r="BO51" s="383"/>
      <c r="BP51" s="383"/>
      <c r="BQ51" s="383"/>
      <c r="BR51" s="383"/>
      <c r="BS51" s="383"/>
      <c r="BT51" s="380">
        <v>0</v>
      </c>
      <c r="BU51" s="381"/>
      <c r="BV51" s="381"/>
      <c r="BW51" s="381"/>
      <c r="BX51" s="381"/>
      <c r="BY51" s="381"/>
      <c r="BZ51" s="381"/>
      <c r="CA51" s="381"/>
      <c r="CB51" s="381"/>
      <c r="CC51" s="381"/>
      <c r="CD51" s="381"/>
      <c r="CE51" s="381"/>
      <c r="CF51" s="381"/>
      <c r="CG51" s="381"/>
      <c r="CH51" s="381"/>
      <c r="CI51" s="381"/>
      <c r="CJ51" s="382"/>
      <c r="CK51" s="380">
        <v>0</v>
      </c>
      <c r="CL51" s="381"/>
      <c r="CM51" s="381"/>
      <c r="CN51" s="381"/>
      <c r="CO51" s="381"/>
      <c r="CP51" s="381"/>
      <c r="CQ51" s="381"/>
      <c r="CR51" s="381"/>
      <c r="CS51" s="381"/>
      <c r="CT51" s="381"/>
      <c r="CU51" s="381"/>
      <c r="CV51" s="381"/>
      <c r="CW51" s="381"/>
      <c r="CX51" s="381"/>
      <c r="CY51" s="381"/>
      <c r="CZ51" s="381"/>
      <c r="DA51" s="382"/>
    </row>
    <row r="52" spans="1:105" s="10" customFormat="1" ht="45" customHeight="1" x14ac:dyDescent="0.2">
      <c r="A52" s="433" t="s">
        <v>96</v>
      </c>
      <c r="B52" s="433"/>
      <c r="C52" s="433"/>
      <c r="D52" s="433"/>
      <c r="E52" s="433"/>
      <c r="F52" s="433"/>
      <c r="G52" s="433"/>
      <c r="H52" s="433"/>
      <c r="I52" s="433"/>
      <c r="J52" s="433"/>
      <c r="K52" s="31"/>
      <c r="L52" s="434" t="s">
        <v>97</v>
      </c>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4"/>
      <c r="AT52" s="434"/>
      <c r="AU52" s="434"/>
      <c r="AV52" s="434"/>
      <c r="AW52" s="434"/>
      <c r="AX52" s="434"/>
      <c r="AY52" s="434"/>
      <c r="AZ52" s="434"/>
      <c r="BA52" s="434"/>
      <c r="BB52" s="434"/>
      <c r="BC52" s="434"/>
      <c r="BD52" s="435"/>
      <c r="BE52" s="405" t="s">
        <v>126</v>
      </c>
      <c r="BF52" s="405"/>
      <c r="BG52" s="405"/>
      <c r="BH52" s="405"/>
      <c r="BI52" s="405"/>
      <c r="BJ52" s="405"/>
      <c r="BK52" s="405"/>
      <c r="BL52" s="405"/>
      <c r="BM52" s="405"/>
      <c r="BN52" s="405"/>
      <c r="BO52" s="405"/>
      <c r="BP52" s="405"/>
      <c r="BQ52" s="405"/>
      <c r="BR52" s="405"/>
      <c r="BS52" s="405"/>
      <c r="BT52" s="421">
        <v>1414.0904599999999</v>
      </c>
      <c r="BU52" s="422"/>
      <c r="BV52" s="422"/>
      <c r="BW52" s="422"/>
      <c r="BX52" s="422"/>
      <c r="BY52" s="422"/>
      <c r="BZ52" s="422"/>
      <c r="CA52" s="422"/>
      <c r="CB52" s="422"/>
      <c r="CC52" s="422"/>
      <c r="CD52" s="422"/>
      <c r="CE52" s="422"/>
      <c r="CF52" s="422"/>
      <c r="CG52" s="422"/>
      <c r="CH52" s="422"/>
      <c r="CI52" s="422"/>
      <c r="CJ52" s="423"/>
      <c r="CK52" s="421">
        <v>950.26690999999994</v>
      </c>
      <c r="CL52" s="422"/>
      <c r="CM52" s="422"/>
      <c r="CN52" s="422"/>
      <c r="CO52" s="422"/>
      <c r="CP52" s="422"/>
      <c r="CQ52" s="422"/>
      <c r="CR52" s="422"/>
      <c r="CS52" s="422"/>
      <c r="CT52" s="422"/>
      <c r="CU52" s="422"/>
      <c r="CV52" s="422"/>
      <c r="CW52" s="422"/>
      <c r="CX52" s="422"/>
      <c r="CY52" s="422"/>
      <c r="CZ52" s="422"/>
      <c r="DA52" s="423"/>
    </row>
    <row r="53" spans="1:105" s="13" customFormat="1" ht="15" hidden="1" customHeight="1" x14ac:dyDescent="0.2">
      <c r="A53" s="424" t="s">
        <v>89</v>
      </c>
      <c r="B53" s="424"/>
      <c r="C53" s="424"/>
      <c r="D53" s="424"/>
      <c r="E53" s="424"/>
      <c r="F53" s="424"/>
      <c r="G53" s="424"/>
      <c r="H53" s="424"/>
      <c r="I53" s="424"/>
      <c r="J53" s="424"/>
      <c r="K53" s="12"/>
      <c r="L53" s="425" t="s">
        <v>98</v>
      </c>
      <c r="M53" s="425"/>
      <c r="N53" s="425"/>
      <c r="O53" s="425"/>
      <c r="P53" s="425"/>
      <c r="Q53" s="425"/>
      <c r="R53" s="425"/>
      <c r="S53" s="425"/>
      <c r="T53" s="425"/>
      <c r="U53" s="425"/>
      <c r="V53" s="425"/>
      <c r="W53" s="425"/>
      <c r="X53" s="425"/>
      <c r="Y53" s="425"/>
      <c r="Z53" s="425"/>
      <c r="AA53" s="425"/>
      <c r="AB53" s="425"/>
      <c r="AC53" s="425"/>
      <c r="AD53" s="425"/>
      <c r="AE53" s="425"/>
      <c r="AF53" s="425"/>
      <c r="AG53" s="425"/>
      <c r="AH53" s="425"/>
      <c r="AI53" s="425"/>
      <c r="AJ53" s="425"/>
      <c r="AK53" s="425"/>
      <c r="AL53" s="425"/>
      <c r="AM53" s="425"/>
      <c r="AN53" s="425"/>
      <c r="AO53" s="425"/>
      <c r="AP53" s="425"/>
      <c r="AQ53" s="425"/>
      <c r="AR53" s="425"/>
      <c r="AS53" s="425"/>
      <c r="AT53" s="425"/>
      <c r="AU53" s="425"/>
      <c r="AV53" s="425"/>
      <c r="AW53" s="425"/>
      <c r="AX53" s="425"/>
      <c r="AY53" s="425"/>
      <c r="AZ53" s="425"/>
      <c r="BA53" s="425"/>
      <c r="BB53" s="425"/>
      <c r="BC53" s="425"/>
      <c r="BD53" s="426"/>
      <c r="BE53" s="427">
        <v>23</v>
      </c>
      <c r="BF53" s="427"/>
      <c r="BG53" s="427"/>
      <c r="BH53" s="427"/>
      <c r="BI53" s="427"/>
      <c r="BJ53" s="427"/>
      <c r="BK53" s="427"/>
      <c r="BL53" s="427"/>
      <c r="BM53" s="427"/>
      <c r="BN53" s="427"/>
      <c r="BO53" s="427"/>
      <c r="BP53" s="427"/>
      <c r="BQ53" s="427"/>
      <c r="BR53" s="427"/>
      <c r="BS53" s="427"/>
      <c r="BT53" s="418">
        <v>0</v>
      </c>
      <c r="BU53" s="419"/>
      <c r="BV53" s="419"/>
      <c r="BW53" s="419"/>
      <c r="BX53" s="419"/>
      <c r="BY53" s="419"/>
      <c r="BZ53" s="419"/>
      <c r="CA53" s="419"/>
      <c r="CB53" s="419"/>
      <c r="CC53" s="419"/>
      <c r="CD53" s="419"/>
      <c r="CE53" s="419"/>
      <c r="CF53" s="419"/>
      <c r="CG53" s="419"/>
      <c r="CH53" s="419"/>
      <c r="CI53" s="419"/>
      <c r="CJ53" s="420"/>
      <c r="CK53" s="418">
        <v>0</v>
      </c>
      <c r="CL53" s="419"/>
      <c r="CM53" s="419"/>
      <c r="CN53" s="419"/>
      <c r="CO53" s="419"/>
      <c r="CP53" s="419"/>
      <c r="CQ53" s="419"/>
      <c r="CR53" s="419"/>
      <c r="CS53" s="419"/>
      <c r="CT53" s="419"/>
      <c r="CU53" s="419"/>
      <c r="CV53" s="419"/>
      <c r="CW53" s="419"/>
      <c r="CX53" s="419"/>
      <c r="CY53" s="419"/>
      <c r="CZ53" s="419"/>
      <c r="DA53" s="420"/>
    </row>
    <row r="54" spans="1:105" s="10" customFormat="1" ht="30" customHeight="1" x14ac:dyDescent="0.2">
      <c r="A54" s="386" t="s">
        <v>90</v>
      </c>
      <c r="B54" s="386"/>
      <c r="C54" s="386"/>
      <c r="D54" s="386"/>
      <c r="E54" s="386"/>
      <c r="F54" s="386"/>
      <c r="G54" s="386"/>
      <c r="H54" s="386"/>
      <c r="I54" s="386"/>
      <c r="J54" s="386"/>
      <c r="K54" s="11"/>
      <c r="L54" s="384" t="s">
        <v>99</v>
      </c>
      <c r="M54" s="384"/>
      <c r="N54" s="384"/>
      <c r="O54" s="384"/>
      <c r="P54" s="384"/>
      <c r="Q54" s="384"/>
      <c r="R54" s="384"/>
      <c r="S54" s="384"/>
      <c r="T54" s="384"/>
      <c r="U54" s="384"/>
      <c r="V54" s="384"/>
      <c r="W54" s="384"/>
      <c r="X54" s="384"/>
      <c r="Y54" s="384"/>
      <c r="Z54" s="384"/>
      <c r="AA54" s="384"/>
      <c r="AB54" s="384"/>
      <c r="AC54" s="384"/>
      <c r="AD54" s="384"/>
      <c r="AE54" s="384"/>
      <c r="AF54" s="384"/>
      <c r="AG54" s="384"/>
      <c r="AH54" s="384"/>
      <c r="AI54" s="384"/>
      <c r="AJ54" s="384"/>
      <c r="AK54" s="384"/>
      <c r="AL54" s="384"/>
      <c r="AM54" s="384"/>
      <c r="AN54" s="384"/>
      <c r="AO54" s="384"/>
      <c r="AP54" s="384"/>
      <c r="AQ54" s="384"/>
      <c r="AR54" s="384"/>
      <c r="AS54" s="384"/>
      <c r="AT54" s="384"/>
      <c r="AU54" s="384"/>
      <c r="AV54" s="384"/>
      <c r="AW54" s="384"/>
      <c r="AX54" s="384"/>
      <c r="AY54" s="384"/>
      <c r="AZ54" s="384"/>
      <c r="BA54" s="384"/>
      <c r="BB54" s="384"/>
      <c r="BC54" s="384"/>
      <c r="BD54" s="385"/>
      <c r="BE54" s="427">
        <v>24</v>
      </c>
      <c r="BF54" s="427"/>
      <c r="BG54" s="427"/>
      <c r="BH54" s="427"/>
      <c r="BI54" s="427"/>
      <c r="BJ54" s="427"/>
      <c r="BK54" s="427"/>
      <c r="BL54" s="427"/>
      <c r="BM54" s="427"/>
      <c r="BN54" s="427"/>
      <c r="BO54" s="427"/>
      <c r="BP54" s="427"/>
      <c r="BQ54" s="427"/>
      <c r="BR54" s="427"/>
      <c r="BS54" s="427"/>
      <c r="BT54" s="380">
        <v>395.90319</v>
      </c>
      <c r="BU54" s="381"/>
      <c r="BV54" s="381"/>
      <c r="BW54" s="381"/>
      <c r="BX54" s="381"/>
      <c r="BY54" s="381"/>
      <c r="BZ54" s="381"/>
      <c r="CA54" s="381"/>
      <c r="CB54" s="381"/>
      <c r="CC54" s="381"/>
      <c r="CD54" s="381"/>
      <c r="CE54" s="381"/>
      <c r="CF54" s="381"/>
      <c r="CG54" s="381"/>
      <c r="CH54" s="381"/>
      <c r="CI54" s="381"/>
      <c r="CJ54" s="382"/>
      <c r="CK54" s="380">
        <v>0</v>
      </c>
      <c r="CL54" s="381"/>
      <c r="CM54" s="381"/>
      <c r="CN54" s="381"/>
      <c r="CO54" s="381"/>
      <c r="CP54" s="381"/>
      <c r="CQ54" s="381"/>
      <c r="CR54" s="381"/>
      <c r="CS54" s="381"/>
      <c r="CT54" s="381"/>
      <c r="CU54" s="381"/>
      <c r="CV54" s="381"/>
      <c r="CW54" s="381"/>
      <c r="CX54" s="381"/>
      <c r="CY54" s="381"/>
      <c r="CZ54" s="381"/>
      <c r="DA54" s="382"/>
    </row>
    <row r="55" spans="1:105" s="13" customFormat="1" ht="15" hidden="1" customHeight="1" x14ac:dyDescent="0.2">
      <c r="A55" s="424" t="s">
        <v>18</v>
      </c>
      <c r="B55" s="424"/>
      <c r="C55" s="424"/>
      <c r="D55" s="424"/>
      <c r="E55" s="424"/>
      <c r="F55" s="424"/>
      <c r="G55" s="424"/>
      <c r="H55" s="424"/>
      <c r="I55" s="424"/>
      <c r="J55" s="424"/>
      <c r="K55" s="12"/>
      <c r="L55" s="425" t="s">
        <v>100</v>
      </c>
      <c r="M55" s="425"/>
      <c r="N55" s="425"/>
      <c r="O55" s="425"/>
      <c r="P55" s="425"/>
      <c r="Q55" s="425"/>
      <c r="R55" s="425"/>
      <c r="S55" s="425"/>
      <c r="T55" s="425"/>
      <c r="U55" s="425"/>
      <c r="V55" s="425"/>
      <c r="W55" s="425"/>
      <c r="X55" s="425"/>
      <c r="Y55" s="425"/>
      <c r="Z55" s="425"/>
      <c r="AA55" s="425"/>
      <c r="AB55" s="425"/>
      <c r="AC55" s="425"/>
      <c r="AD55" s="425"/>
      <c r="AE55" s="425"/>
      <c r="AF55" s="425"/>
      <c r="AG55" s="425"/>
      <c r="AH55" s="425"/>
      <c r="AI55" s="425"/>
      <c r="AJ55" s="425"/>
      <c r="AK55" s="425"/>
      <c r="AL55" s="425"/>
      <c r="AM55" s="425"/>
      <c r="AN55" s="425"/>
      <c r="AO55" s="425"/>
      <c r="AP55" s="425"/>
      <c r="AQ55" s="425"/>
      <c r="AR55" s="425"/>
      <c r="AS55" s="425"/>
      <c r="AT55" s="425"/>
      <c r="AU55" s="425"/>
      <c r="AV55" s="425"/>
      <c r="AW55" s="425"/>
      <c r="AX55" s="425"/>
      <c r="AY55" s="425"/>
      <c r="AZ55" s="425"/>
      <c r="BA55" s="425"/>
      <c r="BB55" s="425"/>
      <c r="BC55" s="425"/>
      <c r="BD55" s="426"/>
      <c r="BE55" s="427">
        <v>25</v>
      </c>
      <c r="BF55" s="427"/>
      <c r="BG55" s="427"/>
      <c r="BH55" s="427"/>
      <c r="BI55" s="427"/>
      <c r="BJ55" s="427"/>
      <c r="BK55" s="427"/>
      <c r="BL55" s="427"/>
      <c r="BM55" s="427"/>
      <c r="BN55" s="427"/>
      <c r="BO55" s="427"/>
      <c r="BP55" s="427"/>
      <c r="BQ55" s="427"/>
      <c r="BR55" s="427"/>
      <c r="BS55" s="427"/>
      <c r="BT55" s="418">
        <v>0</v>
      </c>
      <c r="BU55" s="419"/>
      <c r="BV55" s="419"/>
      <c r="BW55" s="419"/>
      <c r="BX55" s="419"/>
      <c r="BY55" s="419"/>
      <c r="BZ55" s="419"/>
      <c r="CA55" s="419"/>
      <c r="CB55" s="419"/>
      <c r="CC55" s="419"/>
      <c r="CD55" s="419"/>
      <c r="CE55" s="419"/>
      <c r="CF55" s="419"/>
      <c r="CG55" s="419"/>
      <c r="CH55" s="419"/>
      <c r="CI55" s="419"/>
      <c r="CJ55" s="420"/>
      <c r="CK55" s="418">
        <v>0</v>
      </c>
      <c r="CL55" s="419"/>
      <c r="CM55" s="419"/>
      <c r="CN55" s="419"/>
      <c r="CO55" s="419"/>
      <c r="CP55" s="419"/>
      <c r="CQ55" s="419"/>
      <c r="CR55" s="419"/>
      <c r="CS55" s="419"/>
      <c r="CT55" s="419"/>
      <c r="CU55" s="419"/>
      <c r="CV55" s="419"/>
      <c r="CW55" s="419"/>
      <c r="CX55" s="419"/>
      <c r="CY55" s="419"/>
      <c r="CZ55" s="419"/>
      <c r="DA55" s="420"/>
    </row>
    <row r="56" spans="1:105" s="13" customFormat="1" x14ac:dyDescent="0.2">
      <c r="A56" s="424" t="s">
        <v>19</v>
      </c>
      <c r="B56" s="424"/>
      <c r="C56" s="424"/>
      <c r="D56" s="424"/>
      <c r="E56" s="424"/>
      <c r="F56" s="424"/>
      <c r="G56" s="424"/>
      <c r="H56" s="424"/>
      <c r="I56" s="424"/>
      <c r="J56" s="424"/>
      <c r="K56" s="12"/>
      <c r="L56" s="425" t="s">
        <v>101</v>
      </c>
      <c r="M56" s="425"/>
      <c r="N56" s="425"/>
      <c r="O56" s="425"/>
      <c r="P56" s="425"/>
      <c r="Q56" s="425"/>
      <c r="R56" s="425"/>
      <c r="S56" s="425"/>
      <c r="T56" s="425"/>
      <c r="U56" s="425"/>
      <c r="V56" s="425"/>
      <c r="W56" s="425"/>
      <c r="X56" s="425"/>
      <c r="Y56" s="425"/>
      <c r="Z56" s="425"/>
      <c r="AA56" s="425"/>
      <c r="AB56" s="425"/>
      <c r="AC56" s="425"/>
      <c r="AD56" s="425"/>
      <c r="AE56" s="425"/>
      <c r="AF56" s="425"/>
      <c r="AG56" s="425"/>
      <c r="AH56" s="425"/>
      <c r="AI56" s="425"/>
      <c r="AJ56" s="425"/>
      <c r="AK56" s="425"/>
      <c r="AL56" s="425"/>
      <c r="AM56" s="425"/>
      <c r="AN56" s="425"/>
      <c r="AO56" s="425"/>
      <c r="AP56" s="425"/>
      <c r="AQ56" s="425"/>
      <c r="AR56" s="425"/>
      <c r="AS56" s="425"/>
      <c r="AT56" s="425"/>
      <c r="AU56" s="425"/>
      <c r="AV56" s="425"/>
      <c r="AW56" s="425"/>
      <c r="AX56" s="425"/>
      <c r="AY56" s="425"/>
      <c r="AZ56" s="425"/>
      <c r="BA56" s="425"/>
      <c r="BB56" s="425"/>
      <c r="BC56" s="425"/>
      <c r="BD56" s="426"/>
      <c r="BE56" s="427">
        <v>26</v>
      </c>
      <c r="BF56" s="427"/>
      <c r="BG56" s="427"/>
      <c r="BH56" s="427"/>
      <c r="BI56" s="427"/>
      <c r="BJ56" s="427"/>
      <c r="BK56" s="427"/>
      <c r="BL56" s="427"/>
      <c r="BM56" s="427"/>
      <c r="BN56" s="427"/>
      <c r="BO56" s="427"/>
      <c r="BP56" s="427"/>
      <c r="BQ56" s="427"/>
      <c r="BR56" s="427"/>
      <c r="BS56" s="427"/>
      <c r="BT56" s="418">
        <v>1018.1872699999999</v>
      </c>
      <c r="BU56" s="419"/>
      <c r="BV56" s="419"/>
      <c r="BW56" s="419"/>
      <c r="BX56" s="419"/>
      <c r="BY56" s="419"/>
      <c r="BZ56" s="419"/>
      <c r="CA56" s="419"/>
      <c r="CB56" s="419"/>
      <c r="CC56" s="419"/>
      <c r="CD56" s="419"/>
      <c r="CE56" s="419"/>
      <c r="CF56" s="419"/>
      <c r="CG56" s="419"/>
      <c r="CH56" s="419"/>
      <c r="CI56" s="419"/>
      <c r="CJ56" s="420"/>
      <c r="CK56" s="418">
        <v>950.26690999999994</v>
      </c>
      <c r="CL56" s="419"/>
      <c r="CM56" s="419"/>
      <c r="CN56" s="419"/>
      <c r="CO56" s="419"/>
      <c r="CP56" s="419"/>
      <c r="CQ56" s="419"/>
      <c r="CR56" s="419"/>
      <c r="CS56" s="419"/>
      <c r="CT56" s="419"/>
      <c r="CU56" s="419"/>
      <c r="CV56" s="419"/>
      <c r="CW56" s="419"/>
      <c r="CX56" s="419"/>
      <c r="CY56" s="419"/>
      <c r="CZ56" s="419"/>
      <c r="DA56" s="420"/>
    </row>
    <row r="57" spans="1:105" s="10" customFormat="1" ht="45" hidden="1" customHeight="1" x14ac:dyDescent="0.2">
      <c r="A57" s="386" t="s">
        <v>20</v>
      </c>
      <c r="B57" s="386"/>
      <c r="C57" s="386"/>
      <c r="D57" s="386"/>
      <c r="E57" s="386"/>
      <c r="F57" s="386"/>
      <c r="G57" s="386"/>
      <c r="H57" s="386"/>
      <c r="I57" s="386"/>
      <c r="J57" s="386"/>
      <c r="K57" s="11"/>
      <c r="L57" s="384" t="s">
        <v>251</v>
      </c>
      <c r="M57" s="384"/>
      <c r="N57" s="384"/>
      <c r="O57" s="384"/>
      <c r="P57" s="384"/>
      <c r="Q57" s="384"/>
      <c r="R57" s="384"/>
      <c r="S57" s="384"/>
      <c r="T57" s="384"/>
      <c r="U57" s="384"/>
      <c r="V57" s="384"/>
      <c r="W57" s="384"/>
      <c r="X57" s="384"/>
      <c r="Y57" s="384"/>
      <c r="Z57" s="384"/>
      <c r="AA57" s="384"/>
      <c r="AB57" s="384"/>
      <c r="AC57" s="384"/>
      <c r="AD57" s="384"/>
      <c r="AE57" s="384"/>
      <c r="AF57" s="384"/>
      <c r="AG57" s="384"/>
      <c r="AH57" s="384"/>
      <c r="AI57" s="384"/>
      <c r="AJ57" s="384"/>
      <c r="AK57" s="384"/>
      <c r="AL57" s="384"/>
      <c r="AM57" s="384"/>
      <c r="AN57" s="384"/>
      <c r="AO57" s="384"/>
      <c r="AP57" s="384"/>
      <c r="AQ57" s="384"/>
      <c r="AR57" s="384"/>
      <c r="AS57" s="384"/>
      <c r="AT57" s="384"/>
      <c r="AU57" s="384"/>
      <c r="AV57" s="384"/>
      <c r="AW57" s="384"/>
      <c r="AX57" s="384"/>
      <c r="AY57" s="384"/>
      <c r="AZ57" s="384"/>
      <c r="BA57" s="384"/>
      <c r="BB57" s="384"/>
      <c r="BC57" s="384"/>
      <c r="BD57" s="385"/>
      <c r="BE57" s="383">
        <v>16</v>
      </c>
      <c r="BF57" s="383"/>
      <c r="BG57" s="383"/>
      <c r="BH57" s="383"/>
      <c r="BI57" s="383"/>
      <c r="BJ57" s="383"/>
      <c r="BK57" s="383"/>
      <c r="BL57" s="383"/>
      <c r="BM57" s="383"/>
      <c r="BN57" s="383"/>
      <c r="BO57" s="383"/>
      <c r="BP57" s="383"/>
      <c r="BQ57" s="383"/>
      <c r="BR57" s="383"/>
      <c r="BS57" s="383"/>
      <c r="BT57" s="380">
        <v>0</v>
      </c>
      <c r="BU57" s="381"/>
      <c r="BV57" s="381"/>
      <c r="BW57" s="381"/>
      <c r="BX57" s="381"/>
      <c r="BY57" s="381"/>
      <c r="BZ57" s="381"/>
      <c r="CA57" s="381"/>
      <c r="CB57" s="381"/>
      <c r="CC57" s="381"/>
      <c r="CD57" s="381"/>
      <c r="CE57" s="381"/>
      <c r="CF57" s="381"/>
      <c r="CG57" s="381"/>
      <c r="CH57" s="381"/>
      <c r="CI57" s="381"/>
      <c r="CJ57" s="382"/>
      <c r="CK57" s="380">
        <v>0</v>
      </c>
      <c r="CL57" s="381"/>
      <c r="CM57" s="381"/>
      <c r="CN57" s="381"/>
      <c r="CO57" s="381"/>
      <c r="CP57" s="381"/>
      <c r="CQ57" s="381"/>
      <c r="CR57" s="381"/>
      <c r="CS57" s="381"/>
      <c r="CT57" s="381"/>
      <c r="CU57" s="381"/>
      <c r="CV57" s="381"/>
      <c r="CW57" s="381"/>
      <c r="CX57" s="381"/>
      <c r="CY57" s="381"/>
      <c r="CZ57" s="381"/>
      <c r="DA57" s="382"/>
    </row>
    <row r="58" spans="1:105" s="10" customFormat="1" ht="59.25" hidden="1" customHeight="1" x14ac:dyDescent="0.2">
      <c r="A58" s="386" t="s">
        <v>21</v>
      </c>
      <c r="B58" s="386"/>
      <c r="C58" s="386"/>
      <c r="D58" s="386"/>
      <c r="E58" s="386"/>
      <c r="F58" s="386"/>
      <c r="G58" s="386"/>
      <c r="H58" s="386"/>
      <c r="I58" s="386"/>
      <c r="J58" s="386"/>
      <c r="K58" s="11"/>
      <c r="L58" s="384" t="s">
        <v>1137</v>
      </c>
      <c r="M58" s="384"/>
      <c r="N58" s="384"/>
      <c r="O58" s="384"/>
      <c r="P58" s="384"/>
      <c r="Q58" s="384"/>
      <c r="R58" s="384"/>
      <c r="S58" s="384"/>
      <c r="T58" s="384"/>
      <c r="U58" s="384"/>
      <c r="V58" s="384"/>
      <c r="W58" s="384"/>
      <c r="X58" s="384"/>
      <c r="Y58" s="384"/>
      <c r="Z58" s="384"/>
      <c r="AA58" s="384"/>
      <c r="AB58" s="384"/>
      <c r="AC58" s="384"/>
      <c r="AD58" s="384"/>
      <c r="AE58" s="384"/>
      <c r="AF58" s="384"/>
      <c r="AG58" s="384"/>
      <c r="AH58" s="384"/>
      <c r="AI58" s="384"/>
      <c r="AJ58" s="384"/>
      <c r="AK58" s="384"/>
      <c r="AL58" s="384"/>
      <c r="AM58" s="384"/>
      <c r="AN58" s="384"/>
      <c r="AO58" s="384"/>
      <c r="AP58" s="384"/>
      <c r="AQ58" s="384"/>
      <c r="AR58" s="384"/>
      <c r="AS58" s="384"/>
      <c r="AT58" s="384"/>
      <c r="AU58" s="384"/>
      <c r="AV58" s="384"/>
      <c r="AW58" s="384"/>
      <c r="AX58" s="384"/>
      <c r="AY58" s="384"/>
      <c r="AZ58" s="384"/>
      <c r="BA58" s="384"/>
      <c r="BB58" s="384"/>
      <c r="BC58" s="384"/>
      <c r="BD58" s="385"/>
      <c r="BE58" s="383">
        <v>27</v>
      </c>
      <c r="BF58" s="383"/>
      <c r="BG58" s="383"/>
      <c r="BH58" s="383"/>
      <c r="BI58" s="383"/>
      <c r="BJ58" s="383"/>
      <c r="BK58" s="383"/>
      <c r="BL58" s="383"/>
      <c r="BM58" s="383"/>
      <c r="BN58" s="383"/>
      <c r="BO58" s="383"/>
      <c r="BP58" s="383"/>
      <c r="BQ58" s="383"/>
      <c r="BR58" s="383"/>
      <c r="BS58" s="383"/>
      <c r="BT58" s="380">
        <v>0</v>
      </c>
      <c r="BU58" s="381"/>
      <c r="BV58" s="381"/>
      <c r="BW58" s="381"/>
      <c r="BX58" s="381"/>
      <c r="BY58" s="381"/>
      <c r="BZ58" s="381"/>
      <c r="CA58" s="381"/>
      <c r="CB58" s="381"/>
      <c r="CC58" s="381"/>
      <c r="CD58" s="381"/>
      <c r="CE58" s="381"/>
      <c r="CF58" s="381"/>
      <c r="CG58" s="381"/>
      <c r="CH58" s="381"/>
      <c r="CI58" s="381"/>
      <c r="CJ58" s="382"/>
      <c r="CK58" s="380">
        <v>0</v>
      </c>
      <c r="CL58" s="381"/>
      <c r="CM58" s="381"/>
      <c r="CN58" s="381"/>
      <c r="CO58" s="381"/>
      <c r="CP58" s="381"/>
      <c r="CQ58" s="381"/>
      <c r="CR58" s="381"/>
      <c r="CS58" s="381"/>
      <c r="CT58" s="381"/>
      <c r="CU58" s="381"/>
      <c r="CV58" s="381"/>
      <c r="CW58" s="381"/>
      <c r="CX58" s="381"/>
      <c r="CY58" s="381"/>
      <c r="CZ58" s="381"/>
      <c r="DA58" s="382"/>
    </row>
    <row r="59" spans="1:105" s="10" customFormat="1" ht="29.25" customHeight="1" x14ac:dyDescent="0.2">
      <c r="A59" s="386" t="s">
        <v>31</v>
      </c>
      <c r="B59" s="386"/>
      <c r="C59" s="386"/>
      <c r="D59" s="386"/>
      <c r="E59" s="386"/>
      <c r="F59" s="386"/>
      <c r="G59" s="386"/>
      <c r="H59" s="386"/>
      <c r="I59" s="386"/>
      <c r="J59" s="386"/>
      <c r="K59" s="11"/>
      <c r="L59" s="384" t="s">
        <v>32</v>
      </c>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c r="AS59" s="384"/>
      <c r="AT59" s="384"/>
      <c r="AU59" s="384"/>
      <c r="AV59" s="384"/>
      <c r="AW59" s="384"/>
      <c r="AX59" s="384"/>
      <c r="AY59" s="384"/>
      <c r="AZ59" s="384"/>
      <c r="BA59" s="384"/>
      <c r="BB59" s="384"/>
      <c r="BC59" s="384"/>
      <c r="BD59" s="385"/>
      <c r="BE59" s="430">
        <v>48</v>
      </c>
      <c r="BF59" s="431"/>
      <c r="BG59" s="431"/>
      <c r="BH59" s="431"/>
      <c r="BI59" s="431"/>
      <c r="BJ59" s="431"/>
      <c r="BK59" s="431"/>
      <c r="BL59" s="431"/>
      <c r="BM59" s="431"/>
      <c r="BN59" s="431"/>
      <c r="BO59" s="431"/>
      <c r="BP59" s="431"/>
      <c r="BQ59" s="431"/>
      <c r="BR59" s="431"/>
      <c r="BS59" s="432"/>
      <c r="BT59" s="380">
        <v>402.73500000000001</v>
      </c>
      <c r="BU59" s="381"/>
      <c r="BV59" s="381"/>
      <c r="BW59" s="381"/>
      <c r="BX59" s="381"/>
      <c r="BY59" s="381"/>
      <c r="BZ59" s="381"/>
      <c r="CA59" s="381"/>
      <c r="CB59" s="381"/>
      <c r="CC59" s="381"/>
      <c r="CD59" s="381"/>
      <c r="CE59" s="381"/>
      <c r="CF59" s="381"/>
      <c r="CG59" s="381"/>
      <c r="CH59" s="381"/>
      <c r="CI59" s="381"/>
      <c r="CJ59" s="382"/>
      <c r="CK59" s="380">
        <v>278.27999999999997</v>
      </c>
      <c r="CL59" s="381"/>
      <c r="CM59" s="381"/>
      <c r="CN59" s="381"/>
      <c r="CO59" s="381"/>
      <c r="CP59" s="381"/>
      <c r="CQ59" s="381"/>
      <c r="CR59" s="381"/>
      <c r="CS59" s="381"/>
      <c r="CT59" s="381"/>
      <c r="CU59" s="381"/>
      <c r="CV59" s="381"/>
      <c r="CW59" s="381"/>
      <c r="CX59" s="381"/>
      <c r="CY59" s="381"/>
      <c r="CZ59" s="381"/>
      <c r="DA59" s="382"/>
    </row>
    <row r="60" spans="1:105" s="10" customFormat="1" ht="15" hidden="1" customHeight="1" x14ac:dyDescent="0.2">
      <c r="A60" s="386" t="s">
        <v>35</v>
      </c>
      <c r="B60" s="386"/>
      <c r="C60" s="386"/>
      <c r="D60" s="386"/>
      <c r="E60" s="386"/>
      <c r="F60" s="386"/>
      <c r="G60" s="386"/>
      <c r="H60" s="386"/>
      <c r="I60" s="386"/>
      <c r="J60" s="386"/>
      <c r="K60" s="11"/>
      <c r="L60" s="428" t="s">
        <v>33</v>
      </c>
      <c r="M60" s="428"/>
      <c r="N60" s="428"/>
      <c r="O60" s="428"/>
      <c r="P60" s="428"/>
      <c r="Q60" s="428"/>
      <c r="R60" s="428"/>
      <c r="S60" s="428"/>
      <c r="T60" s="428"/>
      <c r="U60" s="428"/>
      <c r="V60" s="428"/>
      <c r="W60" s="428"/>
      <c r="X60" s="428"/>
      <c r="Y60" s="428"/>
      <c r="Z60" s="428"/>
      <c r="AA60" s="428"/>
      <c r="AB60" s="428"/>
      <c r="AC60" s="428"/>
      <c r="AD60" s="428"/>
      <c r="AE60" s="428"/>
      <c r="AF60" s="428"/>
      <c r="AG60" s="428"/>
      <c r="AH60" s="428"/>
      <c r="AI60" s="428"/>
      <c r="AJ60" s="428"/>
      <c r="AK60" s="428"/>
      <c r="AL60" s="428"/>
      <c r="AM60" s="428"/>
      <c r="AN60" s="428"/>
      <c r="AO60" s="428"/>
      <c r="AP60" s="428"/>
      <c r="AQ60" s="428"/>
      <c r="AR60" s="428"/>
      <c r="AS60" s="428"/>
      <c r="AT60" s="428"/>
      <c r="AU60" s="428"/>
      <c r="AV60" s="428"/>
      <c r="AW60" s="428"/>
      <c r="AX60" s="428"/>
      <c r="AY60" s="428"/>
      <c r="AZ60" s="428"/>
      <c r="BA60" s="428"/>
      <c r="BB60" s="428"/>
      <c r="BC60" s="428"/>
      <c r="BD60" s="429"/>
      <c r="BE60" s="430">
        <v>48</v>
      </c>
      <c r="BF60" s="431"/>
      <c r="BG60" s="431"/>
      <c r="BH60" s="431"/>
      <c r="BI60" s="431"/>
      <c r="BJ60" s="431"/>
      <c r="BK60" s="431"/>
      <c r="BL60" s="431"/>
      <c r="BM60" s="431"/>
      <c r="BN60" s="431"/>
      <c r="BO60" s="431"/>
      <c r="BP60" s="431"/>
      <c r="BQ60" s="431"/>
      <c r="BR60" s="431"/>
      <c r="BS60" s="432"/>
      <c r="BT60" s="380">
        <v>0</v>
      </c>
      <c r="BU60" s="381"/>
      <c r="BV60" s="381"/>
      <c r="BW60" s="381"/>
      <c r="BX60" s="381"/>
      <c r="BY60" s="381"/>
      <c r="BZ60" s="381"/>
      <c r="CA60" s="381"/>
      <c r="CB60" s="381"/>
      <c r="CC60" s="381"/>
      <c r="CD60" s="381"/>
      <c r="CE60" s="381"/>
      <c r="CF60" s="381"/>
      <c r="CG60" s="381"/>
      <c r="CH60" s="381"/>
      <c r="CI60" s="381"/>
      <c r="CJ60" s="382"/>
      <c r="CK60" s="380">
        <v>0</v>
      </c>
      <c r="CL60" s="381"/>
      <c r="CM60" s="381"/>
      <c r="CN60" s="381"/>
      <c r="CO60" s="381"/>
      <c r="CP60" s="381"/>
      <c r="CQ60" s="381"/>
      <c r="CR60" s="381"/>
      <c r="CS60" s="381"/>
      <c r="CT60" s="381"/>
      <c r="CU60" s="381"/>
      <c r="CV60" s="381"/>
      <c r="CW60" s="381"/>
      <c r="CX60" s="381"/>
      <c r="CY60" s="381"/>
      <c r="CZ60" s="381"/>
      <c r="DA60" s="382"/>
    </row>
    <row r="61" spans="1:105" s="10" customFormat="1" ht="15" hidden="1" customHeight="1" x14ac:dyDescent="0.2">
      <c r="A61" s="386" t="s">
        <v>36</v>
      </c>
      <c r="B61" s="386"/>
      <c r="C61" s="386"/>
      <c r="D61" s="386"/>
      <c r="E61" s="386"/>
      <c r="F61" s="386"/>
      <c r="G61" s="386"/>
      <c r="H61" s="386"/>
      <c r="I61" s="386"/>
      <c r="J61" s="386"/>
      <c r="K61" s="11"/>
      <c r="L61" s="384" t="s">
        <v>1138</v>
      </c>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c r="AJ61" s="384"/>
      <c r="AK61" s="384"/>
      <c r="AL61" s="384"/>
      <c r="AM61" s="384"/>
      <c r="AN61" s="384"/>
      <c r="AO61" s="384"/>
      <c r="AP61" s="384"/>
      <c r="AQ61" s="384"/>
      <c r="AR61" s="384"/>
      <c r="AS61" s="384"/>
      <c r="AT61" s="384"/>
      <c r="AU61" s="384"/>
      <c r="AV61" s="384"/>
      <c r="AW61" s="384"/>
      <c r="AX61" s="384"/>
      <c r="AY61" s="384"/>
      <c r="AZ61" s="384"/>
      <c r="BA61" s="384"/>
      <c r="BB61" s="384"/>
      <c r="BC61" s="384"/>
      <c r="BD61" s="385"/>
      <c r="BE61" s="383">
        <v>28</v>
      </c>
      <c r="BF61" s="383"/>
      <c r="BG61" s="383"/>
      <c r="BH61" s="383"/>
      <c r="BI61" s="383"/>
      <c r="BJ61" s="383"/>
      <c r="BK61" s="383"/>
      <c r="BL61" s="383"/>
      <c r="BM61" s="383"/>
      <c r="BN61" s="383"/>
      <c r="BO61" s="383"/>
      <c r="BP61" s="383"/>
      <c r="BQ61" s="383"/>
      <c r="BR61" s="383"/>
      <c r="BS61" s="383"/>
      <c r="BT61" s="380">
        <v>0</v>
      </c>
      <c r="BU61" s="381"/>
      <c r="BV61" s="381"/>
      <c r="BW61" s="381"/>
      <c r="BX61" s="381"/>
      <c r="BY61" s="381"/>
      <c r="BZ61" s="381"/>
      <c r="CA61" s="381"/>
      <c r="CB61" s="381"/>
      <c r="CC61" s="381"/>
      <c r="CD61" s="381"/>
      <c r="CE61" s="381"/>
      <c r="CF61" s="381"/>
      <c r="CG61" s="381"/>
      <c r="CH61" s="381"/>
      <c r="CI61" s="381"/>
      <c r="CJ61" s="382"/>
      <c r="CK61" s="380">
        <v>0</v>
      </c>
      <c r="CL61" s="381"/>
      <c r="CM61" s="381"/>
      <c r="CN61" s="381"/>
      <c r="CO61" s="381"/>
      <c r="CP61" s="381"/>
      <c r="CQ61" s="381"/>
      <c r="CR61" s="381"/>
      <c r="CS61" s="381"/>
      <c r="CT61" s="381"/>
      <c r="CU61" s="381"/>
      <c r="CV61" s="381"/>
      <c r="CW61" s="381"/>
      <c r="CX61" s="381"/>
      <c r="CY61" s="381"/>
      <c r="CZ61" s="381"/>
      <c r="DA61" s="382"/>
    </row>
    <row r="62" spans="1:105" s="10" customFormat="1" x14ac:dyDescent="0.2">
      <c r="A62" s="386" t="s">
        <v>37</v>
      </c>
      <c r="B62" s="386"/>
      <c r="C62" s="386"/>
      <c r="D62" s="386"/>
      <c r="E62" s="386"/>
      <c r="F62" s="386"/>
      <c r="G62" s="386"/>
      <c r="H62" s="386"/>
      <c r="I62" s="386"/>
      <c r="J62" s="386"/>
      <c r="K62" s="11"/>
      <c r="L62" s="384" t="s">
        <v>34</v>
      </c>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5"/>
      <c r="BE62" s="383">
        <v>29</v>
      </c>
      <c r="BF62" s="383"/>
      <c r="BG62" s="383"/>
      <c r="BH62" s="383"/>
      <c r="BI62" s="383"/>
      <c r="BJ62" s="383"/>
      <c r="BK62" s="383"/>
      <c r="BL62" s="383"/>
      <c r="BM62" s="383"/>
      <c r="BN62" s="383"/>
      <c r="BO62" s="383"/>
      <c r="BP62" s="383"/>
      <c r="BQ62" s="383"/>
      <c r="BR62" s="383"/>
      <c r="BS62" s="383"/>
      <c r="BT62" s="380" t="s">
        <v>1276</v>
      </c>
      <c r="BU62" s="381"/>
      <c r="BV62" s="381"/>
      <c r="BW62" s="381"/>
      <c r="BX62" s="381"/>
      <c r="BY62" s="381"/>
      <c r="BZ62" s="381"/>
      <c r="CA62" s="381"/>
      <c r="CB62" s="381"/>
      <c r="CC62" s="381"/>
      <c r="CD62" s="381"/>
      <c r="CE62" s="381"/>
      <c r="CF62" s="381"/>
      <c r="CG62" s="381"/>
      <c r="CH62" s="381"/>
      <c r="CI62" s="381"/>
      <c r="CJ62" s="382"/>
      <c r="CK62" s="380" t="s">
        <v>1277</v>
      </c>
      <c r="CL62" s="381"/>
      <c r="CM62" s="381"/>
      <c r="CN62" s="381"/>
      <c r="CO62" s="381"/>
      <c r="CP62" s="381"/>
      <c r="CQ62" s="381"/>
      <c r="CR62" s="381"/>
      <c r="CS62" s="381"/>
      <c r="CT62" s="381"/>
      <c r="CU62" s="381"/>
      <c r="CV62" s="381"/>
      <c r="CW62" s="381"/>
      <c r="CX62" s="381"/>
      <c r="CY62" s="381"/>
      <c r="CZ62" s="381"/>
      <c r="DA62" s="382"/>
    </row>
    <row r="63" spans="1:105" s="10" customFormat="1" x14ac:dyDescent="0.2">
      <c r="A63" s="402" t="s">
        <v>38</v>
      </c>
      <c r="B63" s="402"/>
      <c r="C63" s="402"/>
      <c r="D63" s="402"/>
      <c r="E63" s="402"/>
      <c r="F63" s="402"/>
      <c r="G63" s="402"/>
      <c r="H63" s="402"/>
      <c r="I63" s="402"/>
      <c r="J63" s="402"/>
      <c r="K63" s="24"/>
      <c r="L63" s="403" t="s">
        <v>61</v>
      </c>
      <c r="M63" s="403"/>
      <c r="N63" s="403"/>
      <c r="O63" s="403"/>
      <c r="P63" s="403"/>
      <c r="Q63" s="403"/>
      <c r="R63" s="403"/>
      <c r="S63" s="403"/>
      <c r="T63" s="403"/>
      <c r="U63" s="403"/>
      <c r="V63" s="403"/>
      <c r="W63" s="403"/>
      <c r="X63" s="403"/>
      <c r="Y63" s="403"/>
      <c r="Z63" s="403"/>
      <c r="AA63" s="403"/>
      <c r="AB63" s="403"/>
      <c r="AC63" s="403"/>
      <c r="AD63" s="403"/>
      <c r="AE63" s="403"/>
      <c r="AF63" s="403"/>
      <c r="AG63" s="403"/>
      <c r="AH63" s="403"/>
      <c r="AI63" s="403"/>
      <c r="AJ63" s="403"/>
      <c r="AK63" s="403"/>
      <c r="AL63" s="403"/>
      <c r="AM63" s="403"/>
      <c r="AN63" s="403"/>
      <c r="AO63" s="403"/>
      <c r="AP63" s="403"/>
      <c r="AQ63" s="403"/>
      <c r="AR63" s="403"/>
      <c r="AS63" s="403"/>
      <c r="AT63" s="403"/>
      <c r="AU63" s="403"/>
      <c r="AV63" s="403"/>
      <c r="AW63" s="403"/>
      <c r="AX63" s="403"/>
      <c r="AY63" s="403"/>
      <c r="AZ63" s="403"/>
      <c r="BA63" s="403"/>
      <c r="BB63" s="403"/>
      <c r="BC63" s="403"/>
      <c r="BD63" s="404"/>
      <c r="BE63" s="405" t="s">
        <v>126</v>
      </c>
      <c r="BF63" s="405"/>
      <c r="BG63" s="405"/>
      <c r="BH63" s="405"/>
      <c r="BI63" s="405"/>
      <c r="BJ63" s="405"/>
      <c r="BK63" s="405"/>
      <c r="BL63" s="405"/>
      <c r="BM63" s="405"/>
      <c r="BN63" s="405"/>
      <c r="BO63" s="405"/>
      <c r="BP63" s="405"/>
      <c r="BQ63" s="405"/>
      <c r="BR63" s="405"/>
      <c r="BS63" s="405"/>
      <c r="BT63" s="406">
        <v>3696.82546</v>
      </c>
      <c r="BU63" s="407"/>
      <c r="BV63" s="407"/>
      <c r="BW63" s="407"/>
      <c r="BX63" s="407"/>
      <c r="BY63" s="407"/>
      <c r="BZ63" s="407"/>
      <c r="CA63" s="407"/>
      <c r="CB63" s="407"/>
      <c r="CC63" s="407"/>
      <c r="CD63" s="407"/>
      <c r="CE63" s="407"/>
      <c r="CF63" s="407"/>
      <c r="CG63" s="407"/>
      <c r="CH63" s="407"/>
      <c r="CI63" s="407"/>
      <c r="CJ63" s="408"/>
      <c r="CK63" s="406">
        <v>2272.54691</v>
      </c>
      <c r="CL63" s="407"/>
      <c r="CM63" s="407"/>
      <c r="CN63" s="407"/>
      <c r="CO63" s="407"/>
      <c r="CP63" s="407"/>
      <c r="CQ63" s="407"/>
      <c r="CR63" s="407"/>
      <c r="CS63" s="407"/>
      <c r="CT63" s="407"/>
      <c r="CU63" s="407"/>
      <c r="CV63" s="407"/>
      <c r="CW63" s="407"/>
      <c r="CX63" s="407"/>
      <c r="CY63" s="407"/>
      <c r="CZ63" s="407"/>
      <c r="DA63" s="408"/>
    </row>
    <row r="64" spans="1:105" s="10" customFormat="1" ht="15.75" customHeight="1" x14ac:dyDescent="0.2">
      <c r="A64" s="409" t="s">
        <v>59</v>
      </c>
      <c r="B64" s="410"/>
      <c r="C64" s="410"/>
      <c r="D64" s="410"/>
      <c r="E64" s="410"/>
      <c r="F64" s="410"/>
      <c r="G64" s="410"/>
      <c r="H64" s="410"/>
      <c r="I64" s="410"/>
      <c r="J64" s="410"/>
      <c r="K64" s="410"/>
      <c r="L64" s="410"/>
      <c r="M64" s="410"/>
      <c r="N64" s="410"/>
      <c r="O64" s="410"/>
      <c r="P64" s="410"/>
      <c r="Q64" s="410"/>
      <c r="R64" s="410"/>
      <c r="S64" s="410"/>
      <c r="T64" s="410"/>
      <c r="U64" s="410"/>
      <c r="V64" s="410"/>
      <c r="W64" s="410"/>
      <c r="X64" s="410"/>
      <c r="Y64" s="410"/>
      <c r="Z64" s="410"/>
      <c r="AA64" s="410"/>
      <c r="AB64" s="410"/>
      <c r="AC64" s="410"/>
      <c r="AD64" s="410"/>
      <c r="AE64" s="410"/>
      <c r="AF64" s="410"/>
      <c r="AG64" s="410"/>
      <c r="AH64" s="410"/>
      <c r="AI64" s="410"/>
      <c r="AJ64" s="410"/>
      <c r="AK64" s="410"/>
      <c r="AL64" s="410"/>
      <c r="AM64" s="410"/>
      <c r="AN64" s="410"/>
      <c r="AO64" s="410"/>
      <c r="AP64" s="410"/>
      <c r="AQ64" s="410"/>
      <c r="AR64" s="410"/>
      <c r="AS64" s="410"/>
      <c r="AT64" s="410"/>
      <c r="AU64" s="410"/>
      <c r="AV64" s="410"/>
      <c r="AW64" s="410"/>
      <c r="AX64" s="410"/>
      <c r="AY64" s="410"/>
      <c r="AZ64" s="410"/>
      <c r="BA64" s="410"/>
      <c r="BB64" s="410"/>
      <c r="BC64" s="410"/>
      <c r="BD64" s="410"/>
      <c r="BE64" s="410"/>
      <c r="BF64" s="410"/>
      <c r="BG64" s="410"/>
      <c r="BH64" s="410"/>
      <c r="BI64" s="410"/>
      <c r="BJ64" s="410"/>
      <c r="BK64" s="410"/>
      <c r="BL64" s="410"/>
      <c r="BM64" s="410"/>
      <c r="BN64" s="410"/>
      <c r="BO64" s="410"/>
      <c r="BP64" s="410"/>
      <c r="BQ64" s="410"/>
      <c r="BR64" s="410"/>
      <c r="BS64" s="410"/>
      <c r="BT64" s="410"/>
      <c r="BU64" s="410"/>
      <c r="BV64" s="410"/>
      <c r="BW64" s="410"/>
      <c r="BX64" s="410"/>
      <c r="BY64" s="410"/>
      <c r="BZ64" s="410"/>
      <c r="CA64" s="410"/>
      <c r="CB64" s="410"/>
      <c r="CC64" s="410"/>
      <c r="CD64" s="410"/>
      <c r="CE64" s="410"/>
      <c r="CF64" s="410"/>
      <c r="CG64" s="410"/>
      <c r="CH64" s="410"/>
      <c r="CI64" s="410"/>
      <c r="CJ64" s="410"/>
      <c r="CK64" s="410"/>
      <c r="CL64" s="410"/>
      <c r="CM64" s="410"/>
      <c r="CN64" s="410"/>
      <c r="CO64" s="410"/>
      <c r="CP64" s="410"/>
      <c r="CQ64" s="410"/>
      <c r="CR64" s="410"/>
      <c r="CS64" s="410"/>
      <c r="CT64" s="410"/>
      <c r="CU64" s="410"/>
      <c r="CV64" s="410"/>
      <c r="CW64" s="410"/>
      <c r="CX64" s="410"/>
      <c r="CY64" s="410"/>
      <c r="CZ64" s="410"/>
      <c r="DA64" s="411"/>
    </row>
    <row r="65" spans="1:105" s="10" customFormat="1" ht="15.75" customHeight="1" x14ac:dyDescent="0.2">
      <c r="A65" s="386" t="s">
        <v>39</v>
      </c>
      <c r="B65" s="386"/>
      <c r="C65" s="386"/>
      <c r="D65" s="386"/>
      <c r="E65" s="386"/>
      <c r="F65" s="386"/>
      <c r="G65" s="386"/>
      <c r="H65" s="386"/>
      <c r="I65" s="386"/>
      <c r="J65" s="386"/>
      <c r="K65" s="11"/>
      <c r="L65" s="384" t="s">
        <v>44</v>
      </c>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4"/>
      <c r="AT65" s="384"/>
      <c r="AU65" s="384"/>
      <c r="AV65" s="384"/>
      <c r="AW65" s="384"/>
      <c r="AX65" s="384"/>
      <c r="AY65" s="384"/>
      <c r="AZ65" s="384"/>
      <c r="BA65" s="384"/>
      <c r="BB65" s="384"/>
      <c r="BC65" s="384"/>
      <c r="BD65" s="385"/>
      <c r="BE65" s="383">
        <v>30</v>
      </c>
      <c r="BF65" s="383"/>
      <c r="BG65" s="383"/>
      <c r="BH65" s="383"/>
      <c r="BI65" s="383"/>
      <c r="BJ65" s="383"/>
      <c r="BK65" s="383"/>
      <c r="BL65" s="383"/>
      <c r="BM65" s="383"/>
      <c r="BN65" s="383"/>
      <c r="BO65" s="383"/>
      <c r="BP65" s="383"/>
      <c r="BQ65" s="383"/>
      <c r="BR65" s="383"/>
      <c r="BS65" s="383"/>
      <c r="BT65" s="380">
        <v>27510</v>
      </c>
      <c r="BU65" s="381"/>
      <c r="BV65" s="381"/>
      <c r="BW65" s="381"/>
      <c r="BX65" s="381"/>
      <c r="BY65" s="381"/>
      <c r="BZ65" s="381"/>
      <c r="CA65" s="381"/>
      <c r="CB65" s="381"/>
      <c r="CC65" s="381"/>
      <c r="CD65" s="381"/>
      <c r="CE65" s="381"/>
      <c r="CF65" s="381"/>
      <c r="CG65" s="381"/>
      <c r="CH65" s="381"/>
      <c r="CI65" s="381"/>
      <c r="CJ65" s="382"/>
      <c r="CK65" s="380">
        <v>27510</v>
      </c>
      <c r="CL65" s="381"/>
      <c r="CM65" s="381"/>
      <c r="CN65" s="381"/>
      <c r="CO65" s="381"/>
      <c r="CP65" s="381"/>
      <c r="CQ65" s="381"/>
      <c r="CR65" s="381"/>
      <c r="CS65" s="381"/>
      <c r="CT65" s="381"/>
      <c r="CU65" s="381"/>
      <c r="CV65" s="381"/>
      <c r="CW65" s="381"/>
      <c r="CX65" s="381"/>
      <c r="CY65" s="381"/>
      <c r="CZ65" s="381"/>
      <c r="DA65" s="382"/>
    </row>
    <row r="66" spans="1:105" s="10" customFormat="1" ht="15.75" customHeight="1" x14ac:dyDescent="0.2">
      <c r="A66" s="386" t="s">
        <v>40</v>
      </c>
      <c r="B66" s="386"/>
      <c r="C66" s="386"/>
      <c r="D66" s="386"/>
      <c r="E66" s="386"/>
      <c r="F66" s="386"/>
      <c r="G66" s="386"/>
      <c r="H66" s="386"/>
      <c r="I66" s="386"/>
      <c r="J66" s="386"/>
      <c r="K66" s="11"/>
      <c r="L66" s="384" t="s">
        <v>45</v>
      </c>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c r="AJ66" s="384"/>
      <c r="AK66" s="384"/>
      <c r="AL66" s="384"/>
      <c r="AM66" s="384"/>
      <c r="AN66" s="384"/>
      <c r="AO66" s="384"/>
      <c r="AP66" s="384"/>
      <c r="AQ66" s="384"/>
      <c r="AR66" s="384"/>
      <c r="AS66" s="384"/>
      <c r="AT66" s="384"/>
      <c r="AU66" s="384"/>
      <c r="AV66" s="384"/>
      <c r="AW66" s="384"/>
      <c r="AX66" s="384"/>
      <c r="AY66" s="384"/>
      <c r="AZ66" s="384"/>
      <c r="BA66" s="384"/>
      <c r="BB66" s="384"/>
      <c r="BC66" s="384"/>
      <c r="BD66" s="385"/>
      <c r="BE66" s="383">
        <v>30</v>
      </c>
      <c r="BF66" s="383"/>
      <c r="BG66" s="383"/>
      <c r="BH66" s="383"/>
      <c r="BI66" s="383"/>
      <c r="BJ66" s="383"/>
      <c r="BK66" s="383"/>
      <c r="BL66" s="383"/>
      <c r="BM66" s="383"/>
      <c r="BN66" s="383"/>
      <c r="BO66" s="383"/>
      <c r="BP66" s="383"/>
      <c r="BQ66" s="383"/>
      <c r="BR66" s="383"/>
      <c r="BS66" s="383"/>
      <c r="BT66" s="380">
        <v>84500</v>
      </c>
      <c r="BU66" s="381"/>
      <c r="BV66" s="381"/>
      <c r="BW66" s="381"/>
      <c r="BX66" s="381"/>
      <c r="BY66" s="381"/>
      <c r="BZ66" s="381"/>
      <c r="CA66" s="381"/>
      <c r="CB66" s="381"/>
      <c r="CC66" s="381"/>
      <c r="CD66" s="381"/>
      <c r="CE66" s="381"/>
      <c r="CF66" s="381"/>
      <c r="CG66" s="381"/>
      <c r="CH66" s="381"/>
      <c r="CI66" s="381"/>
      <c r="CJ66" s="382"/>
      <c r="CK66" s="380">
        <v>84500</v>
      </c>
      <c r="CL66" s="381"/>
      <c r="CM66" s="381"/>
      <c r="CN66" s="381"/>
      <c r="CO66" s="381"/>
      <c r="CP66" s="381"/>
      <c r="CQ66" s="381"/>
      <c r="CR66" s="381"/>
      <c r="CS66" s="381"/>
      <c r="CT66" s="381"/>
      <c r="CU66" s="381"/>
      <c r="CV66" s="381"/>
      <c r="CW66" s="381"/>
      <c r="CX66" s="381"/>
      <c r="CY66" s="381"/>
      <c r="CZ66" s="381"/>
      <c r="DA66" s="382"/>
    </row>
    <row r="67" spans="1:105" s="10" customFormat="1" ht="15.75" hidden="1" customHeight="1" x14ac:dyDescent="0.2">
      <c r="A67" s="386" t="s">
        <v>41</v>
      </c>
      <c r="B67" s="386"/>
      <c r="C67" s="386"/>
      <c r="D67" s="386"/>
      <c r="E67" s="386"/>
      <c r="F67" s="386"/>
      <c r="G67" s="386"/>
      <c r="H67" s="386"/>
      <c r="I67" s="386"/>
      <c r="J67" s="386"/>
      <c r="K67" s="11"/>
      <c r="L67" s="384" t="s">
        <v>46</v>
      </c>
      <c r="M67" s="384"/>
      <c r="N67" s="384"/>
      <c r="O67" s="384"/>
      <c r="P67" s="384"/>
      <c r="Q67" s="384"/>
      <c r="R67" s="384"/>
      <c r="S67" s="384"/>
      <c r="T67" s="384"/>
      <c r="U67" s="384"/>
      <c r="V67" s="384"/>
      <c r="W67" s="384"/>
      <c r="X67" s="384"/>
      <c r="Y67" s="384"/>
      <c r="Z67" s="384"/>
      <c r="AA67" s="384"/>
      <c r="AB67" s="384"/>
      <c r="AC67" s="384"/>
      <c r="AD67" s="384"/>
      <c r="AE67" s="384"/>
      <c r="AF67" s="384"/>
      <c r="AG67" s="384"/>
      <c r="AH67" s="384"/>
      <c r="AI67" s="384"/>
      <c r="AJ67" s="384"/>
      <c r="AK67" s="384"/>
      <c r="AL67" s="384"/>
      <c r="AM67" s="384"/>
      <c r="AN67" s="384"/>
      <c r="AO67" s="384"/>
      <c r="AP67" s="384"/>
      <c r="AQ67" s="384"/>
      <c r="AR67" s="384"/>
      <c r="AS67" s="384"/>
      <c r="AT67" s="384"/>
      <c r="AU67" s="384"/>
      <c r="AV67" s="384"/>
      <c r="AW67" s="384"/>
      <c r="AX67" s="384"/>
      <c r="AY67" s="384"/>
      <c r="AZ67" s="384"/>
      <c r="BA67" s="384"/>
      <c r="BB67" s="384"/>
      <c r="BC67" s="384"/>
      <c r="BD67" s="385"/>
      <c r="BE67" s="383">
        <v>30</v>
      </c>
      <c r="BF67" s="383"/>
      <c r="BG67" s="383"/>
      <c r="BH67" s="383"/>
      <c r="BI67" s="383"/>
      <c r="BJ67" s="383"/>
      <c r="BK67" s="383"/>
      <c r="BL67" s="383"/>
      <c r="BM67" s="383"/>
      <c r="BN67" s="383"/>
      <c r="BO67" s="383"/>
      <c r="BP67" s="383"/>
      <c r="BQ67" s="383"/>
      <c r="BR67" s="383"/>
      <c r="BS67" s="383"/>
      <c r="BT67" s="380">
        <v>0</v>
      </c>
      <c r="BU67" s="381"/>
      <c r="BV67" s="381"/>
      <c r="BW67" s="381"/>
      <c r="BX67" s="381"/>
      <c r="BY67" s="381"/>
      <c r="BZ67" s="381"/>
      <c r="CA67" s="381"/>
      <c r="CB67" s="381"/>
      <c r="CC67" s="381"/>
      <c r="CD67" s="381"/>
      <c r="CE67" s="381"/>
      <c r="CF67" s="381"/>
      <c r="CG67" s="381"/>
      <c r="CH67" s="381"/>
      <c r="CI67" s="381"/>
      <c r="CJ67" s="382"/>
      <c r="CK67" s="380">
        <v>0</v>
      </c>
      <c r="CL67" s="381"/>
      <c r="CM67" s="381"/>
      <c r="CN67" s="381"/>
      <c r="CO67" s="381"/>
      <c r="CP67" s="381"/>
      <c r="CQ67" s="381"/>
      <c r="CR67" s="381"/>
      <c r="CS67" s="381"/>
      <c r="CT67" s="381"/>
      <c r="CU67" s="381"/>
      <c r="CV67" s="381"/>
      <c r="CW67" s="381"/>
      <c r="CX67" s="381"/>
      <c r="CY67" s="381"/>
      <c r="CZ67" s="381"/>
      <c r="DA67" s="382"/>
    </row>
    <row r="68" spans="1:105" s="10" customFormat="1" ht="29.25" hidden="1" customHeight="1" x14ac:dyDescent="0.2">
      <c r="A68" s="386" t="s">
        <v>42</v>
      </c>
      <c r="B68" s="386"/>
      <c r="C68" s="386"/>
      <c r="D68" s="386"/>
      <c r="E68" s="386"/>
      <c r="F68" s="386"/>
      <c r="G68" s="386"/>
      <c r="H68" s="386"/>
      <c r="I68" s="386"/>
      <c r="J68" s="386"/>
      <c r="K68" s="11"/>
      <c r="L68" s="384" t="s">
        <v>784</v>
      </c>
      <c r="M68" s="384"/>
      <c r="N68" s="384"/>
      <c r="O68" s="384"/>
      <c r="P68" s="384"/>
      <c r="Q68" s="384"/>
      <c r="R68" s="384"/>
      <c r="S68" s="384"/>
      <c r="T68" s="384"/>
      <c r="U68" s="384"/>
      <c r="V68" s="384"/>
      <c r="W68" s="384"/>
      <c r="X68" s="384"/>
      <c r="Y68" s="384"/>
      <c r="Z68" s="384"/>
      <c r="AA68" s="384"/>
      <c r="AB68" s="384"/>
      <c r="AC68" s="384"/>
      <c r="AD68" s="384"/>
      <c r="AE68" s="384"/>
      <c r="AF68" s="384"/>
      <c r="AG68" s="384"/>
      <c r="AH68" s="384"/>
      <c r="AI68" s="384"/>
      <c r="AJ68" s="384"/>
      <c r="AK68" s="384"/>
      <c r="AL68" s="384"/>
      <c r="AM68" s="384"/>
      <c r="AN68" s="384"/>
      <c r="AO68" s="384"/>
      <c r="AP68" s="384"/>
      <c r="AQ68" s="384"/>
      <c r="AR68" s="384"/>
      <c r="AS68" s="384"/>
      <c r="AT68" s="384"/>
      <c r="AU68" s="384"/>
      <c r="AV68" s="384"/>
      <c r="AW68" s="384"/>
      <c r="AX68" s="384"/>
      <c r="AY68" s="384"/>
      <c r="AZ68" s="384"/>
      <c r="BA68" s="384"/>
      <c r="BB68" s="384"/>
      <c r="BC68" s="384"/>
      <c r="BD68" s="385"/>
      <c r="BE68" s="383">
        <v>30</v>
      </c>
      <c r="BF68" s="383"/>
      <c r="BG68" s="383"/>
      <c r="BH68" s="383"/>
      <c r="BI68" s="383"/>
      <c r="BJ68" s="383"/>
      <c r="BK68" s="383"/>
      <c r="BL68" s="383"/>
      <c r="BM68" s="383"/>
      <c r="BN68" s="383"/>
      <c r="BO68" s="383"/>
      <c r="BP68" s="383"/>
      <c r="BQ68" s="383"/>
      <c r="BR68" s="383"/>
      <c r="BS68" s="383"/>
      <c r="BT68" s="380">
        <v>0</v>
      </c>
      <c r="BU68" s="381"/>
      <c r="BV68" s="381"/>
      <c r="BW68" s="381"/>
      <c r="BX68" s="381"/>
      <c r="BY68" s="381"/>
      <c r="BZ68" s="381"/>
      <c r="CA68" s="381"/>
      <c r="CB68" s="381"/>
      <c r="CC68" s="381"/>
      <c r="CD68" s="381"/>
      <c r="CE68" s="381"/>
      <c r="CF68" s="381"/>
      <c r="CG68" s="381"/>
      <c r="CH68" s="381"/>
      <c r="CI68" s="381"/>
      <c r="CJ68" s="382"/>
      <c r="CK68" s="380">
        <v>0</v>
      </c>
      <c r="CL68" s="381"/>
      <c r="CM68" s="381"/>
      <c r="CN68" s="381"/>
      <c r="CO68" s="381"/>
      <c r="CP68" s="381"/>
      <c r="CQ68" s="381"/>
      <c r="CR68" s="381"/>
      <c r="CS68" s="381"/>
      <c r="CT68" s="381"/>
      <c r="CU68" s="381"/>
      <c r="CV68" s="381"/>
      <c r="CW68" s="381"/>
      <c r="CX68" s="381"/>
      <c r="CY68" s="381"/>
      <c r="CZ68" s="381"/>
      <c r="DA68" s="382"/>
    </row>
    <row r="69" spans="1:105" s="10" customFormat="1" hidden="1" x14ac:dyDescent="0.2">
      <c r="A69" s="386" t="s">
        <v>43</v>
      </c>
      <c r="B69" s="386"/>
      <c r="C69" s="386"/>
      <c r="D69" s="386"/>
      <c r="E69" s="386"/>
      <c r="F69" s="386"/>
      <c r="G69" s="386"/>
      <c r="H69" s="386"/>
      <c r="I69" s="386"/>
      <c r="J69" s="386"/>
      <c r="K69" s="11"/>
      <c r="L69" s="384" t="s">
        <v>785</v>
      </c>
      <c r="M69" s="384"/>
      <c r="N69" s="384"/>
      <c r="O69" s="384"/>
      <c r="P69" s="384"/>
      <c r="Q69" s="384"/>
      <c r="R69" s="384"/>
      <c r="S69" s="384"/>
      <c r="T69" s="384"/>
      <c r="U69" s="384"/>
      <c r="V69" s="384"/>
      <c r="W69" s="384"/>
      <c r="X69" s="384"/>
      <c r="Y69" s="384"/>
      <c r="Z69" s="384"/>
      <c r="AA69" s="384"/>
      <c r="AB69" s="384"/>
      <c r="AC69" s="384"/>
      <c r="AD69" s="384"/>
      <c r="AE69" s="384"/>
      <c r="AF69" s="384"/>
      <c r="AG69" s="384"/>
      <c r="AH69" s="384"/>
      <c r="AI69" s="384"/>
      <c r="AJ69" s="384"/>
      <c r="AK69" s="384"/>
      <c r="AL69" s="384"/>
      <c r="AM69" s="384"/>
      <c r="AN69" s="384"/>
      <c r="AO69" s="384"/>
      <c r="AP69" s="384"/>
      <c r="AQ69" s="384"/>
      <c r="AR69" s="384"/>
      <c r="AS69" s="384"/>
      <c r="AT69" s="384"/>
      <c r="AU69" s="384"/>
      <c r="AV69" s="384"/>
      <c r="AW69" s="384"/>
      <c r="AX69" s="384"/>
      <c r="AY69" s="384"/>
      <c r="AZ69" s="384"/>
      <c r="BA69" s="384"/>
      <c r="BB69" s="384"/>
      <c r="BC69" s="384"/>
      <c r="BD69" s="385"/>
      <c r="BE69" s="383">
        <v>30</v>
      </c>
      <c r="BF69" s="383"/>
      <c r="BG69" s="383"/>
      <c r="BH69" s="383"/>
      <c r="BI69" s="383"/>
      <c r="BJ69" s="383"/>
      <c r="BK69" s="383"/>
      <c r="BL69" s="383"/>
      <c r="BM69" s="383"/>
      <c r="BN69" s="383"/>
      <c r="BO69" s="383"/>
      <c r="BP69" s="383"/>
      <c r="BQ69" s="383"/>
      <c r="BR69" s="383"/>
      <c r="BS69" s="383"/>
      <c r="BT69" s="380">
        <v>0</v>
      </c>
      <c r="BU69" s="381"/>
      <c r="BV69" s="381"/>
      <c r="BW69" s="381"/>
      <c r="BX69" s="381"/>
      <c r="BY69" s="381"/>
      <c r="BZ69" s="381"/>
      <c r="CA69" s="381"/>
      <c r="CB69" s="381"/>
      <c r="CC69" s="381"/>
      <c r="CD69" s="381"/>
      <c r="CE69" s="381"/>
      <c r="CF69" s="381"/>
      <c r="CG69" s="381"/>
      <c r="CH69" s="381"/>
      <c r="CI69" s="381"/>
      <c r="CJ69" s="382"/>
      <c r="CK69" s="380">
        <v>0</v>
      </c>
      <c r="CL69" s="381"/>
      <c r="CM69" s="381"/>
      <c r="CN69" s="381"/>
      <c r="CO69" s="381"/>
      <c r="CP69" s="381"/>
      <c r="CQ69" s="381"/>
      <c r="CR69" s="381"/>
      <c r="CS69" s="381"/>
      <c r="CT69" s="381"/>
      <c r="CU69" s="381"/>
      <c r="CV69" s="381"/>
      <c r="CW69" s="381"/>
      <c r="CX69" s="381"/>
      <c r="CY69" s="381"/>
      <c r="CZ69" s="381"/>
      <c r="DA69" s="382"/>
    </row>
    <row r="70" spans="1:105" s="10" customFormat="1" ht="29.25" customHeight="1" x14ac:dyDescent="0.2">
      <c r="A70" s="386" t="s">
        <v>103</v>
      </c>
      <c r="B70" s="386"/>
      <c r="C70" s="386"/>
      <c r="D70" s="386"/>
      <c r="E70" s="386"/>
      <c r="F70" s="386"/>
      <c r="G70" s="386"/>
      <c r="H70" s="386"/>
      <c r="I70" s="386"/>
      <c r="J70" s="386"/>
      <c r="K70" s="11"/>
      <c r="L70" s="384" t="s">
        <v>117</v>
      </c>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384"/>
      <c r="AK70" s="384"/>
      <c r="AL70" s="384"/>
      <c r="AM70" s="384"/>
      <c r="AN70" s="384"/>
      <c r="AO70" s="384"/>
      <c r="AP70" s="384"/>
      <c r="AQ70" s="384"/>
      <c r="AR70" s="384"/>
      <c r="AS70" s="384"/>
      <c r="AT70" s="384"/>
      <c r="AU70" s="384"/>
      <c r="AV70" s="384"/>
      <c r="AW70" s="384"/>
      <c r="AX70" s="384"/>
      <c r="AY70" s="384"/>
      <c r="AZ70" s="384"/>
      <c r="BA70" s="384"/>
      <c r="BB70" s="384"/>
      <c r="BC70" s="384"/>
      <c r="BD70" s="385"/>
      <c r="BE70" s="383"/>
      <c r="BF70" s="383"/>
      <c r="BG70" s="383"/>
      <c r="BH70" s="383"/>
      <c r="BI70" s="383"/>
      <c r="BJ70" s="383"/>
      <c r="BK70" s="383"/>
      <c r="BL70" s="383"/>
      <c r="BM70" s="383"/>
      <c r="BN70" s="383"/>
      <c r="BO70" s="383"/>
      <c r="BP70" s="383"/>
      <c r="BQ70" s="383"/>
      <c r="BR70" s="383"/>
      <c r="BS70" s="383"/>
      <c r="BT70" s="380">
        <v>4699</v>
      </c>
      <c r="BU70" s="381"/>
      <c r="BV70" s="381"/>
      <c r="BW70" s="381"/>
      <c r="BX70" s="381"/>
      <c r="BY70" s="381"/>
      <c r="BZ70" s="381"/>
      <c r="CA70" s="381"/>
      <c r="CB70" s="381"/>
      <c r="CC70" s="381"/>
      <c r="CD70" s="381"/>
      <c r="CE70" s="381"/>
      <c r="CF70" s="381"/>
      <c r="CG70" s="381"/>
      <c r="CH70" s="381"/>
      <c r="CI70" s="381"/>
      <c r="CJ70" s="382"/>
      <c r="CK70" s="442" t="s">
        <v>1244</v>
      </c>
      <c r="CL70" s="443"/>
      <c r="CM70" s="443"/>
      <c r="CN70" s="443"/>
      <c r="CO70" s="443"/>
      <c r="CP70" s="443"/>
      <c r="CQ70" s="443"/>
      <c r="CR70" s="443"/>
      <c r="CS70" s="443"/>
      <c r="CT70" s="443"/>
      <c r="CU70" s="443"/>
      <c r="CV70" s="443"/>
      <c r="CW70" s="443"/>
      <c r="CX70" s="443"/>
      <c r="CY70" s="443"/>
      <c r="CZ70" s="443"/>
      <c r="DA70" s="444"/>
    </row>
    <row r="71" spans="1:105" s="10" customFormat="1" ht="15.75" customHeight="1" x14ac:dyDescent="0.2">
      <c r="A71" s="386" t="s">
        <v>105</v>
      </c>
      <c r="B71" s="386"/>
      <c r="C71" s="386"/>
      <c r="D71" s="386"/>
      <c r="E71" s="386"/>
      <c r="F71" s="386"/>
      <c r="G71" s="386"/>
      <c r="H71" s="386"/>
      <c r="I71" s="386"/>
      <c r="J71" s="386"/>
      <c r="K71" s="11"/>
      <c r="L71" s="384" t="s">
        <v>60</v>
      </c>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4"/>
      <c r="AM71" s="384"/>
      <c r="AN71" s="384"/>
      <c r="AO71" s="384"/>
      <c r="AP71" s="384"/>
      <c r="AQ71" s="384"/>
      <c r="AR71" s="384"/>
      <c r="AS71" s="384"/>
      <c r="AT71" s="384"/>
      <c r="AU71" s="384"/>
      <c r="AV71" s="384"/>
      <c r="AW71" s="384"/>
      <c r="AX71" s="384"/>
      <c r="AY71" s="384"/>
      <c r="AZ71" s="384"/>
      <c r="BA71" s="384"/>
      <c r="BB71" s="384"/>
      <c r="BC71" s="384"/>
      <c r="BD71" s="385"/>
      <c r="BE71" s="383"/>
      <c r="BF71" s="383"/>
      <c r="BG71" s="383"/>
      <c r="BH71" s="383"/>
      <c r="BI71" s="383"/>
      <c r="BJ71" s="383"/>
      <c r="BK71" s="383"/>
      <c r="BL71" s="383"/>
      <c r="BM71" s="383"/>
      <c r="BN71" s="383"/>
      <c r="BO71" s="383"/>
      <c r="BP71" s="383"/>
      <c r="BQ71" s="383"/>
      <c r="BR71" s="383"/>
      <c r="BS71" s="383"/>
      <c r="BT71" s="380">
        <v>116709</v>
      </c>
      <c r="BU71" s="381"/>
      <c r="BV71" s="381"/>
      <c r="BW71" s="381"/>
      <c r="BX71" s="381"/>
      <c r="BY71" s="381"/>
      <c r="BZ71" s="381"/>
      <c r="CA71" s="381"/>
      <c r="CB71" s="381"/>
      <c r="CC71" s="381"/>
      <c r="CD71" s="381"/>
      <c r="CE71" s="381"/>
      <c r="CF71" s="381"/>
      <c r="CG71" s="381"/>
      <c r="CH71" s="381"/>
      <c r="CI71" s="381"/>
      <c r="CJ71" s="382"/>
      <c r="CK71" s="380">
        <v>110892</v>
      </c>
      <c r="CL71" s="381"/>
      <c r="CM71" s="381"/>
      <c r="CN71" s="381"/>
      <c r="CO71" s="381"/>
      <c r="CP71" s="381"/>
      <c r="CQ71" s="381"/>
      <c r="CR71" s="381"/>
      <c r="CS71" s="381"/>
      <c r="CT71" s="381"/>
      <c r="CU71" s="381"/>
      <c r="CV71" s="381"/>
      <c r="CW71" s="381"/>
      <c r="CX71" s="381"/>
      <c r="CY71" s="381"/>
      <c r="CZ71" s="381"/>
      <c r="DA71" s="382"/>
    </row>
    <row r="72" spans="1:105" s="15" customFormat="1" ht="15.75" customHeight="1" x14ac:dyDescent="0.2">
      <c r="A72" s="477" t="s">
        <v>106</v>
      </c>
      <c r="B72" s="477"/>
      <c r="C72" s="477"/>
      <c r="D72" s="477"/>
      <c r="E72" s="477"/>
      <c r="F72" s="477"/>
      <c r="G72" s="477"/>
      <c r="H72" s="477"/>
      <c r="I72" s="477"/>
      <c r="J72" s="477"/>
      <c r="K72" s="136"/>
      <c r="L72" s="450" t="s">
        <v>62</v>
      </c>
      <c r="M72" s="450"/>
      <c r="N72" s="450"/>
      <c r="O72" s="450"/>
      <c r="P72" s="450"/>
      <c r="Q72" s="450"/>
      <c r="R72" s="450"/>
      <c r="S72" s="450"/>
      <c r="T72" s="450"/>
      <c r="U72" s="450"/>
      <c r="V72" s="450"/>
      <c r="W72" s="450"/>
      <c r="X72" s="450"/>
      <c r="Y72" s="450"/>
      <c r="Z72" s="450"/>
      <c r="AA72" s="450"/>
      <c r="AB72" s="450"/>
      <c r="AC72" s="450"/>
      <c r="AD72" s="450"/>
      <c r="AE72" s="450"/>
      <c r="AF72" s="450"/>
      <c r="AG72" s="450"/>
      <c r="AH72" s="450"/>
      <c r="AI72" s="450"/>
      <c r="AJ72" s="450"/>
      <c r="AK72" s="450"/>
      <c r="AL72" s="450"/>
      <c r="AM72" s="450"/>
      <c r="AN72" s="450"/>
      <c r="AO72" s="450"/>
      <c r="AP72" s="450"/>
      <c r="AQ72" s="450"/>
      <c r="AR72" s="450"/>
      <c r="AS72" s="450"/>
      <c r="AT72" s="450"/>
      <c r="AU72" s="450"/>
      <c r="AV72" s="450"/>
      <c r="AW72" s="450"/>
      <c r="AX72" s="450"/>
      <c r="AY72" s="450"/>
      <c r="AZ72" s="450"/>
      <c r="BA72" s="450"/>
      <c r="BB72" s="450"/>
      <c r="BC72" s="450"/>
      <c r="BD72" s="451"/>
      <c r="BE72" s="473" t="s">
        <v>126</v>
      </c>
      <c r="BF72" s="473"/>
      <c r="BG72" s="473"/>
      <c r="BH72" s="473"/>
      <c r="BI72" s="473"/>
      <c r="BJ72" s="473"/>
      <c r="BK72" s="473"/>
      <c r="BL72" s="473"/>
      <c r="BM72" s="473"/>
      <c r="BN72" s="473"/>
      <c r="BO72" s="473"/>
      <c r="BP72" s="473"/>
      <c r="BQ72" s="473"/>
      <c r="BR72" s="473"/>
      <c r="BS72" s="473"/>
      <c r="BT72" s="474">
        <v>120406</v>
      </c>
      <c r="BU72" s="475"/>
      <c r="BV72" s="475"/>
      <c r="BW72" s="475"/>
      <c r="BX72" s="475"/>
      <c r="BY72" s="475"/>
      <c r="BZ72" s="475"/>
      <c r="CA72" s="475"/>
      <c r="CB72" s="475"/>
      <c r="CC72" s="475"/>
      <c r="CD72" s="475"/>
      <c r="CE72" s="475"/>
      <c r="CF72" s="475"/>
      <c r="CG72" s="475"/>
      <c r="CH72" s="475"/>
      <c r="CI72" s="475"/>
      <c r="CJ72" s="476"/>
      <c r="CK72" s="474">
        <v>113164</v>
      </c>
      <c r="CL72" s="475"/>
      <c r="CM72" s="475"/>
      <c r="CN72" s="475"/>
      <c r="CO72" s="475"/>
      <c r="CP72" s="475"/>
      <c r="CQ72" s="475"/>
      <c r="CR72" s="475"/>
      <c r="CS72" s="475"/>
      <c r="CT72" s="475"/>
      <c r="CU72" s="475"/>
      <c r="CV72" s="475"/>
      <c r="CW72" s="475"/>
      <c r="CX72" s="475"/>
      <c r="CY72" s="475"/>
      <c r="CZ72" s="475"/>
      <c r="DA72" s="476"/>
    </row>
    <row r="73" spans="1:105" s="15" customFormat="1" ht="15.75" hidden="1" customHeight="1" x14ac:dyDescent="0.2">
      <c r="A73" s="119"/>
      <c r="B73" s="119"/>
      <c r="C73" s="119"/>
      <c r="D73" s="119"/>
      <c r="E73" s="119"/>
      <c r="F73" s="119"/>
      <c r="G73" s="119"/>
      <c r="H73" s="119"/>
      <c r="I73" s="119"/>
      <c r="J73" s="119"/>
      <c r="K73" s="120"/>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2"/>
      <c r="AP73" s="122"/>
      <c r="AQ73" s="121"/>
      <c r="AR73" s="121"/>
      <c r="AS73" s="121"/>
      <c r="AT73" s="121"/>
      <c r="AU73" s="121"/>
      <c r="AV73" s="121"/>
      <c r="AW73" s="121"/>
      <c r="AX73" s="121"/>
      <c r="AY73" s="121"/>
      <c r="AZ73" s="121"/>
      <c r="BA73" s="121"/>
      <c r="BB73" s="121"/>
      <c r="BC73" s="121"/>
      <c r="BD73" s="121"/>
      <c r="BE73" s="412" t="s">
        <v>164</v>
      </c>
      <c r="BF73" s="412"/>
      <c r="BG73" s="412"/>
      <c r="BH73" s="412"/>
      <c r="BI73" s="412"/>
      <c r="BJ73" s="412"/>
      <c r="BK73" s="412"/>
      <c r="BL73" s="412"/>
      <c r="BM73" s="412"/>
      <c r="BN73" s="412"/>
      <c r="BO73" s="412"/>
      <c r="BP73" s="412"/>
      <c r="BQ73" s="412"/>
      <c r="BR73" s="412"/>
      <c r="BS73" s="412"/>
      <c r="BT73" s="413">
        <f>BT72-BT47</f>
        <v>81542.483080000005</v>
      </c>
      <c r="BU73" s="414"/>
      <c r="BV73" s="414"/>
      <c r="BW73" s="414"/>
      <c r="BX73" s="414"/>
      <c r="BY73" s="414"/>
      <c r="BZ73" s="414"/>
      <c r="CA73" s="414"/>
      <c r="CB73" s="414"/>
      <c r="CC73" s="414"/>
      <c r="CD73" s="414"/>
      <c r="CE73" s="414"/>
      <c r="CF73" s="414"/>
      <c r="CG73" s="414"/>
      <c r="CH73" s="414"/>
      <c r="CI73" s="414"/>
      <c r="CJ73" s="415"/>
      <c r="CK73" s="413">
        <f>CK72-CK47</f>
        <v>73748.408970000004</v>
      </c>
      <c r="CL73" s="414"/>
      <c r="CM73" s="414"/>
      <c r="CN73" s="414"/>
      <c r="CO73" s="414"/>
      <c r="CP73" s="414"/>
      <c r="CQ73" s="414"/>
      <c r="CR73" s="414"/>
      <c r="CS73" s="414"/>
      <c r="CT73" s="414"/>
      <c r="CU73" s="414"/>
      <c r="CV73" s="414"/>
      <c r="CW73" s="414"/>
      <c r="CX73" s="414"/>
      <c r="CY73" s="414"/>
      <c r="CZ73" s="414"/>
      <c r="DA73" s="415"/>
    </row>
    <row r="74" spans="1:105" s="15" customFormat="1" ht="15.75" hidden="1" customHeight="1" x14ac:dyDescent="0.2">
      <c r="A74" s="119"/>
      <c r="B74" s="119"/>
      <c r="C74" s="119"/>
      <c r="D74" s="119"/>
      <c r="E74" s="119"/>
      <c r="F74" s="119"/>
      <c r="G74" s="119"/>
      <c r="H74" s="119"/>
      <c r="I74" s="119"/>
      <c r="J74" s="119"/>
      <c r="K74" s="120"/>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2"/>
      <c r="AP74" s="122"/>
      <c r="AQ74" s="121"/>
      <c r="AR74" s="121"/>
      <c r="AS74" s="121"/>
      <c r="AT74" s="121"/>
      <c r="AU74" s="121"/>
      <c r="AV74" s="121"/>
      <c r="AW74" s="121"/>
      <c r="AX74" s="121"/>
      <c r="AY74" s="121"/>
      <c r="AZ74" s="121"/>
      <c r="BA74" s="121"/>
      <c r="BB74" s="121"/>
      <c r="BC74" s="121"/>
      <c r="BD74" s="121"/>
      <c r="BE74" s="412" t="s">
        <v>164</v>
      </c>
      <c r="BF74" s="412"/>
      <c r="BG74" s="412"/>
      <c r="BH74" s="412"/>
      <c r="BI74" s="412"/>
      <c r="BJ74" s="412"/>
      <c r="BK74" s="412"/>
      <c r="BL74" s="412"/>
      <c r="BM74" s="412"/>
      <c r="BN74" s="412"/>
      <c r="BO74" s="412"/>
      <c r="BP74" s="412"/>
      <c r="BQ74" s="412"/>
      <c r="BR74" s="412"/>
      <c r="BS74" s="412"/>
      <c r="BT74" s="413">
        <f>BT71-Капитал!FE61</f>
        <v>0.41713000000163447</v>
      </c>
      <c r="BU74" s="414"/>
      <c r="BV74" s="414"/>
      <c r="BW74" s="414"/>
      <c r="BX74" s="414"/>
      <c r="BY74" s="414"/>
      <c r="BZ74" s="414"/>
      <c r="CA74" s="414"/>
      <c r="CB74" s="414"/>
      <c r="CC74" s="414"/>
      <c r="CD74" s="414"/>
      <c r="CE74" s="414"/>
      <c r="CF74" s="414"/>
      <c r="CG74" s="414"/>
      <c r="CH74" s="414"/>
      <c r="CI74" s="414"/>
      <c r="CJ74" s="415"/>
      <c r="CK74" s="413">
        <f>CK71-Капитал!FE40</f>
        <v>0.44943999999668449</v>
      </c>
      <c r="CL74" s="414"/>
      <c r="CM74" s="414"/>
      <c r="CN74" s="414"/>
      <c r="CO74" s="414"/>
      <c r="CP74" s="414"/>
      <c r="CQ74" s="414"/>
      <c r="CR74" s="414"/>
      <c r="CS74" s="414"/>
      <c r="CT74" s="414"/>
      <c r="CU74" s="414"/>
      <c r="CV74" s="414"/>
      <c r="CW74" s="414"/>
      <c r="CX74" s="414"/>
      <c r="CY74" s="414"/>
      <c r="CZ74" s="414"/>
      <c r="DA74" s="415"/>
    </row>
    <row r="75" spans="1:105" s="15" customFormat="1" ht="15.75" customHeight="1" x14ac:dyDescent="0.2">
      <c r="A75" s="114"/>
      <c r="B75" s="114"/>
      <c r="C75" s="114"/>
      <c r="D75" s="114"/>
      <c r="E75" s="114"/>
      <c r="F75" s="114"/>
      <c r="G75" s="114"/>
      <c r="H75" s="114"/>
      <c r="I75" s="114"/>
      <c r="J75" s="114"/>
      <c r="K75" s="141"/>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9"/>
      <c r="BF75" s="139"/>
      <c r="BG75" s="139"/>
      <c r="BH75" s="139"/>
      <c r="BI75" s="139"/>
      <c r="BJ75" s="139"/>
      <c r="BK75" s="139"/>
      <c r="BL75" s="139"/>
      <c r="BM75" s="139"/>
      <c r="BN75" s="139"/>
      <c r="BO75" s="139"/>
      <c r="BP75" s="139"/>
      <c r="BQ75" s="139"/>
      <c r="BR75" s="139"/>
      <c r="BS75" s="139"/>
      <c r="BT75" s="140"/>
      <c r="BU75" s="140"/>
      <c r="BV75" s="140"/>
      <c r="BW75" s="140"/>
      <c r="BX75" s="140"/>
      <c r="BY75" s="140"/>
      <c r="BZ75" s="140"/>
      <c r="CA75" s="140"/>
      <c r="CB75" s="140"/>
      <c r="CC75" s="140"/>
      <c r="CD75" s="140"/>
      <c r="CE75" s="140"/>
      <c r="CF75" s="140"/>
      <c r="CG75" s="140"/>
      <c r="CH75" s="140"/>
      <c r="CI75" s="140"/>
      <c r="CJ75" s="140"/>
      <c r="CK75" s="140"/>
      <c r="CL75" s="140"/>
      <c r="CM75" s="140"/>
      <c r="CN75" s="140"/>
      <c r="CO75" s="140"/>
      <c r="CP75" s="140"/>
      <c r="CQ75" s="140"/>
      <c r="CR75" s="140"/>
      <c r="CS75" s="140"/>
      <c r="CT75" s="140"/>
      <c r="CU75" s="140"/>
      <c r="CV75" s="140"/>
      <c r="CW75" s="140"/>
      <c r="CX75" s="140"/>
      <c r="CY75" s="140"/>
      <c r="CZ75" s="140"/>
      <c r="DA75" s="140"/>
    </row>
    <row r="76" spans="1:105" s="46" customFormat="1" x14ac:dyDescent="0.25">
      <c r="A76" s="447" t="s">
        <v>125</v>
      </c>
      <c r="B76" s="447"/>
      <c r="C76" s="447"/>
      <c r="D76" s="447"/>
      <c r="E76" s="447"/>
      <c r="F76" s="447"/>
      <c r="G76" s="447"/>
      <c r="H76" s="447"/>
      <c r="I76" s="447"/>
      <c r="J76" s="447"/>
      <c r="K76" s="447"/>
      <c r="L76" s="447"/>
      <c r="M76" s="447"/>
      <c r="N76" s="447"/>
      <c r="O76" s="447"/>
      <c r="P76" s="447"/>
      <c r="Q76" s="447"/>
      <c r="R76" s="447"/>
      <c r="S76" s="447"/>
      <c r="T76" s="447"/>
      <c r="U76" s="447"/>
      <c r="V76" s="447"/>
      <c r="W76" s="447"/>
      <c r="X76" s="447"/>
      <c r="Y76" s="447"/>
      <c r="Z76" s="447"/>
      <c r="AA76" s="447"/>
      <c r="AB76" s="447"/>
      <c r="AC76" s="447"/>
      <c r="AD76" s="447"/>
      <c r="AE76" s="447"/>
      <c r="AF76" s="447"/>
      <c r="AG76" s="447"/>
      <c r="AH76" s="447"/>
      <c r="AI76" s="447"/>
      <c r="AJ76" s="447"/>
      <c r="AK76" s="447"/>
      <c r="AL76" s="447"/>
      <c r="AM76" s="447"/>
      <c r="AN76" s="447"/>
      <c r="AQ76" s="448"/>
      <c r="AR76" s="448"/>
      <c r="AS76" s="448"/>
      <c r="AT76" s="448"/>
      <c r="AU76" s="448"/>
      <c r="AV76" s="448"/>
      <c r="AW76" s="448"/>
      <c r="AX76" s="448"/>
      <c r="AY76" s="448"/>
      <c r="AZ76" s="448"/>
      <c r="BA76" s="448"/>
      <c r="BB76" s="448"/>
      <c r="BC76" s="448"/>
      <c r="BD76" s="448"/>
      <c r="BE76" s="448"/>
      <c r="BF76" s="448"/>
      <c r="BG76" s="448"/>
      <c r="BH76" s="448"/>
      <c r="BI76" s="448"/>
      <c r="BJ76" s="448"/>
      <c r="BK76" s="448"/>
      <c r="BL76" s="448"/>
      <c r="BM76" s="448"/>
      <c r="BN76" s="20"/>
      <c r="BO76" s="20"/>
      <c r="BP76" s="447" t="s">
        <v>911</v>
      </c>
      <c r="BQ76" s="447"/>
      <c r="BR76" s="447"/>
      <c r="BS76" s="447"/>
      <c r="BT76" s="447"/>
      <c r="BU76" s="447"/>
      <c r="BV76" s="447"/>
      <c r="BW76" s="447"/>
      <c r="BX76" s="447"/>
      <c r="BY76" s="447"/>
      <c r="BZ76" s="447"/>
      <c r="CA76" s="447"/>
      <c r="CB76" s="447"/>
      <c r="CC76" s="447"/>
      <c r="CD76" s="447"/>
      <c r="CE76" s="447"/>
      <c r="CF76" s="447"/>
      <c r="CG76" s="447"/>
      <c r="CH76" s="447"/>
      <c r="CI76" s="447"/>
      <c r="CJ76" s="447"/>
      <c r="CK76" s="447"/>
      <c r="CL76" s="447"/>
      <c r="CM76" s="447"/>
      <c r="CN76" s="447"/>
      <c r="CO76" s="447"/>
      <c r="CP76" s="447"/>
      <c r="CQ76" s="447"/>
      <c r="CR76" s="447"/>
      <c r="CS76" s="447"/>
      <c r="CT76" s="447"/>
      <c r="CU76" s="447"/>
      <c r="CV76" s="447"/>
      <c r="CW76" s="447"/>
      <c r="CX76" s="447"/>
      <c r="CY76" s="447"/>
      <c r="CZ76" s="447"/>
      <c r="DA76" s="447"/>
    </row>
    <row r="77" spans="1:105" s="21" customFormat="1" ht="13.5" customHeight="1" x14ac:dyDescent="0.2">
      <c r="A77" s="446" t="s">
        <v>49</v>
      </c>
      <c r="B77" s="446"/>
      <c r="C77" s="446"/>
      <c r="D77" s="446"/>
      <c r="E77" s="446"/>
      <c r="F77" s="446"/>
      <c r="G77" s="446"/>
      <c r="H77" s="446"/>
      <c r="I77" s="446"/>
      <c r="J77" s="446"/>
      <c r="K77" s="446"/>
      <c r="L77" s="446"/>
      <c r="M77" s="446"/>
      <c r="N77" s="446"/>
      <c r="O77" s="446"/>
      <c r="P77" s="446"/>
      <c r="Q77" s="446"/>
      <c r="R77" s="446"/>
      <c r="S77" s="446"/>
      <c r="T77" s="446"/>
      <c r="U77" s="446"/>
      <c r="V77" s="446"/>
      <c r="W77" s="446"/>
      <c r="X77" s="446"/>
      <c r="Y77" s="446"/>
      <c r="Z77" s="446"/>
      <c r="AA77" s="446"/>
      <c r="AB77" s="446"/>
      <c r="AC77" s="446"/>
      <c r="AD77" s="446"/>
      <c r="AE77" s="446"/>
      <c r="AF77" s="446"/>
      <c r="AG77" s="446"/>
      <c r="AH77" s="446"/>
      <c r="AI77" s="446"/>
      <c r="AJ77" s="446"/>
      <c r="AK77" s="446"/>
      <c r="AL77" s="446"/>
      <c r="AM77" s="446"/>
      <c r="AN77" s="446"/>
      <c r="AQ77" s="449" t="s">
        <v>50</v>
      </c>
      <c r="AR77" s="449"/>
      <c r="AS77" s="449"/>
      <c r="AT77" s="449"/>
      <c r="AU77" s="449"/>
      <c r="AV77" s="449"/>
      <c r="AW77" s="449"/>
      <c r="AX77" s="449"/>
      <c r="AY77" s="449"/>
      <c r="AZ77" s="449"/>
      <c r="BA77" s="449"/>
      <c r="BB77" s="449"/>
      <c r="BC77" s="449"/>
      <c r="BD77" s="449"/>
      <c r="BE77" s="449"/>
      <c r="BF77" s="449"/>
      <c r="BG77" s="449"/>
      <c r="BH77" s="449"/>
      <c r="BI77" s="449"/>
      <c r="BJ77" s="449"/>
      <c r="BK77" s="449"/>
      <c r="BL77" s="449"/>
      <c r="BM77" s="449"/>
      <c r="BN77" s="49"/>
      <c r="BO77" s="49"/>
      <c r="BP77" s="446" t="s">
        <v>2</v>
      </c>
      <c r="BQ77" s="446"/>
      <c r="BR77" s="446"/>
      <c r="BS77" s="446"/>
      <c r="BT77" s="446"/>
      <c r="BU77" s="446"/>
      <c r="BV77" s="446"/>
      <c r="BW77" s="446"/>
      <c r="BX77" s="446"/>
      <c r="BY77" s="446"/>
      <c r="BZ77" s="446"/>
      <c r="CA77" s="446"/>
      <c r="CB77" s="446"/>
      <c r="CC77" s="446"/>
      <c r="CD77" s="446"/>
      <c r="CE77" s="446"/>
      <c r="CF77" s="446"/>
      <c r="CG77" s="446"/>
      <c r="CH77" s="446"/>
      <c r="CI77" s="446"/>
      <c r="CJ77" s="446"/>
      <c r="CK77" s="446"/>
      <c r="CL77" s="446"/>
      <c r="CM77" s="446"/>
      <c r="CN77" s="446"/>
      <c r="CO77" s="446"/>
      <c r="CP77" s="446"/>
      <c r="CQ77" s="446"/>
      <c r="CR77" s="446"/>
      <c r="CS77" s="446"/>
      <c r="CT77" s="446"/>
      <c r="CU77" s="446"/>
      <c r="CV77" s="446"/>
      <c r="CW77" s="446"/>
      <c r="CX77" s="446"/>
      <c r="CY77" s="446"/>
      <c r="CZ77" s="446"/>
      <c r="DA77" s="446"/>
    </row>
    <row r="78" spans="1:105" s="22" customFormat="1" ht="8.25" customHeight="1" x14ac:dyDescent="0.2">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O78" s="2"/>
      <c r="AP78" s="2"/>
      <c r="AQ78" s="2"/>
      <c r="AR78" s="2"/>
      <c r="AS78" s="2"/>
      <c r="AT78" s="2"/>
      <c r="AU78" s="2"/>
      <c r="AV78" s="2"/>
      <c r="AW78" s="2"/>
      <c r="AX78" s="2"/>
      <c r="AY78" s="2"/>
      <c r="AZ78" s="2"/>
      <c r="BA78" s="2"/>
      <c r="BB78" s="2"/>
      <c r="BC78" s="2"/>
      <c r="BD78" s="2"/>
      <c r="BE78" s="2"/>
      <c r="BF78" s="2"/>
      <c r="BG78" s="2"/>
      <c r="BH78" s="2"/>
      <c r="BI78" s="2"/>
      <c r="BJ78" s="2"/>
      <c r="BK78" s="2"/>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row>
    <row r="79" spans="1:105" s="4" customFormat="1" x14ac:dyDescent="0.25">
      <c r="A79" s="469" t="s">
        <v>51</v>
      </c>
      <c r="B79" s="469"/>
      <c r="C79" s="468" t="s">
        <v>20</v>
      </c>
      <c r="D79" s="468"/>
      <c r="E79" s="468"/>
      <c r="F79" s="468"/>
      <c r="G79" s="470" t="s">
        <v>52</v>
      </c>
      <c r="H79" s="470"/>
      <c r="I79" s="470"/>
      <c r="J79" s="468" t="s">
        <v>1273</v>
      </c>
      <c r="K79" s="468"/>
      <c r="L79" s="468"/>
      <c r="M79" s="468"/>
      <c r="N79" s="468"/>
      <c r="O79" s="468"/>
      <c r="P79" s="468"/>
      <c r="Q79" s="468"/>
      <c r="R79" s="468"/>
      <c r="S79" s="468"/>
      <c r="T79" s="468"/>
      <c r="U79" s="468"/>
      <c r="V79" s="468"/>
      <c r="W79" s="468"/>
      <c r="X79" s="468"/>
      <c r="Y79" s="47"/>
      <c r="Z79" s="468" t="s">
        <v>753</v>
      </c>
      <c r="AA79" s="468"/>
      <c r="AB79" s="468"/>
      <c r="AC79" s="468"/>
      <c r="AD79" s="468"/>
      <c r="AE79" s="468"/>
      <c r="AF79" s="468"/>
      <c r="AG79" s="468"/>
      <c r="AH79" s="470" t="s">
        <v>0</v>
      </c>
      <c r="AI79" s="470"/>
      <c r="AJ79" s="470"/>
      <c r="AK79" s="470"/>
    </row>
    <row r="80" spans="1:105" ht="2.25" customHeight="1" x14ac:dyDescent="0.25"/>
  </sheetData>
  <mergeCells count="285">
    <mergeCell ref="BU18:CI18"/>
    <mergeCell ref="BE72:BS72"/>
    <mergeCell ref="BT72:CJ72"/>
    <mergeCell ref="CK71:DA71"/>
    <mergeCell ref="G79:I79"/>
    <mergeCell ref="BP76:DA76"/>
    <mergeCell ref="CK68:DA68"/>
    <mergeCell ref="L68:BD68"/>
    <mergeCell ref="BE68:BS68"/>
    <mergeCell ref="BT66:CJ66"/>
    <mergeCell ref="BE67:BS67"/>
    <mergeCell ref="AH79:AK79"/>
    <mergeCell ref="A72:J72"/>
    <mergeCell ref="CK70:DA70"/>
    <mergeCell ref="Z79:AG79"/>
    <mergeCell ref="A79:B79"/>
    <mergeCell ref="C79:F79"/>
    <mergeCell ref="CK72:DA72"/>
    <mergeCell ref="BT71:CJ71"/>
    <mergeCell ref="A70:J70"/>
    <mergeCell ref="L70:BD70"/>
    <mergeCell ref="BE70:BS70"/>
    <mergeCell ref="BT70:CJ70"/>
    <mergeCell ref="J79:X79"/>
    <mergeCell ref="BP77:DA77"/>
    <mergeCell ref="A76:AN76"/>
    <mergeCell ref="A77:AN77"/>
    <mergeCell ref="AQ76:BM76"/>
    <mergeCell ref="AQ77:BM77"/>
    <mergeCell ref="L72:BD72"/>
    <mergeCell ref="CK69:DA69"/>
    <mergeCell ref="AP4:BD5"/>
    <mergeCell ref="BE4:DA4"/>
    <mergeCell ref="BE5:BM5"/>
    <mergeCell ref="BN5:CN5"/>
    <mergeCell ref="CO5:DA5"/>
    <mergeCell ref="A8:DA8"/>
    <mergeCell ref="AM10:AQ10"/>
    <mergeCell ref="AU10:BI10"/>
    <mergeCell ref="AF10:AL10"/>
    <mergeCell ref="AR10:AT10"/>
    <mergeCell ref="BS10:BV10"/>
    <mergeCell ref="BK10:BR10"/>
    <mergeCell ref="S15:DA15"/>
    <mergeCell ref="A12:DA12"/>
    <mergeCell ref="A13:DA13"/>
    <mergeCell ref="BE32:BS32"/>
    <mergeCell ref="CK32:DA32"/>
    <mergeCell ref="A29:J29"/>
    <mergeCell ref="L29:BD29"/>
    <mergeCell ref="CK66:DA66"/>
    <mergeCell ref="BT67:CJ67"/>
    <mergeCell ref="CK67:DA67"/>
    <mergeCell ref="A27:J27"/>
    <mergeCell ref="L27:BD27"/>
    <mergeCell ref="BE27:BS27"/>
    <mergeCell ref="CK31:DA31"/>
    <mergeCell ref="A31:J31"/>
    <mergeCell ref="A32:J32"/>
    <mergeCell ref="L32:BD32"/>
    <mergeCell ref="BT28:CJ28"/>
    <mergeCell ref="A28:J28"/>
    <mergeCell ref="BT27:CJ27"/>
    <mergeCell ref="CK30:DA30"/>
    <mergeCell ref="CK27:DA27"/>
    <mergeCell ref="CK29:DA29"/>
    <mergeCell ref="CK28:DA28"/>
    <mergeCell ref="BE29:BS29"/>
    <mergeCell ref="L28:BD28"/>
    <mergeCell ref="BE28:BS28"/>
    <mergeCell ref="BT30:CJ30"/>
    <mergeCell ref="L30:BD30"/>
    <mergeCell ref="BE30:BS30"/>
    <mergeCell ref="BT31:CJ31"/>
    <mergeCell ref="BT32:CJ32"/>
    <mergeCell ref="CK39:DA39"/>
    <mergeCell ref="CK53:DA53"/>
    <mergeCell ref="CK54:DA54"/>
    <mergeCell ref="CK55:DA55"/>
    <mergeCell ref="CK56:DA56"/>
    <mergeCell ref="CK35:DA35"/>
    <mergeCell ref="CK36:DA36"/>
    <mergeCell ref="BT38:CJ38"/>
    <mergeCell ref="L31:BD31"/>
    <mergeCell ref="CK57:DA57"/>
    <mergeCell ref="CK51:DA51"/>
    <mergeCell ref="CK50:DA50"/>
    <mergeCell ref="BT33:CJ33"/>
    <mergeCell ref="CK33:DA33"/>
    <mergeCell ref="L40:BD40"/>
    <mergeCell ref="BE40:BS40"/>
    <mergeCell ref="BT40:CJ40"/>
    <mergeCell ref="CK40:DA40"/>
    <mergeCell ref="BT46:CJ46"/>
    <mergeCell ref="L43:BD43"/>
    <mergeCell ref="BE43:BS43"/>
    <mergeCell ref="BT43:CJ43"/>
    <mergeCell ref="CK44:DA44"/>
    <mergeCell ref="CK42:DA42"/>
    <mergeCell ref="BE46:BS46"/>
    <mergeCell ref="CK46:DA46"/>
    <mergeCell ref="L36:BD36"/>
    <mergeCell ref="BE35:BS35"/>
    <mergeCell ref="BT35:CJ35"/>
    <mergeCell ref="CK38:DA38"/>
    <mergeCell ref="L38:BD38"/>
    <mergeCell ref="BE38:BS38"/>
    <mergeCell ref="A34:J34"/>
    <mergeCell ref="A30:J30"/>
    <mergeCell ref="A33:J33"/>
    <mergeCell ref="A38:J38"/>
    <mergeCell ref="A37:J37"/>
    <mergeCell ref="A43:J43"/>
    <mergeCell ref="A42:J42"/>
    <mergeCell ref="BE42:BS42"/>
    <mergeCell ref="BT42:CJ42"/>
    <mergeCell ref="A40:J40"/>
    <mergeCell ref="L37:BD37"/>
    <mergeCell ref="BE37:BS37"/>
    <mergeCell ref="BT37:CJ37"/>
    <mergeCell ref="A41:J41"/>
    <mergeCell ref="BE36:BS36"/>
    <mergeCell ref="L35:BD35"/>
    <mergeCell ref="BE31:BS31"/>
    <mergeCell ref="A36:J36"/>
    <mergeCell ref="A35:J35"/>
    <mergeCell ref="BT36:CJ36"/>
    <mergeCell ref="L34:BD34"/>
    <mergeCell ref="BE34:BS34"/>
    <mergeCell ref="BT34:CJ34"/>
    <mergeCell ref="L33:BD33"/>
    <mergeCell ref="A53:J53"/>
    <mergeCell ref="L53:BD53"/>
    <mergeCell ref="BE53:BS53"/>
    <mergeCell ref="BT53:CJ53"/>
    <mergeCell ref="L39:BD39"/>
    <mergeCell ref="L41:BD41"/>
    <mergeCell ref="BE41:BS41"/>
    <mergeCell ref="BT41:CJ41"/>
    <mergeCell ref="BE39:BS39"/>
    <mergeCell ref="BT39:CJ39"/>
    <mergeCell ref="BE49:BS49"/>
    <mergeCell ref="BT49:CJ49"/>
    <mergeCell ref="L42:BD42"/>
    <mergeCell ref="A39:J39"/>
    <mergeCell ref="A45:J45"/>
    <mergeCell ref="L45:BD45"/>
    <mergeCell ref="BE45:BS45"/>
    <mergeCell ref="BT45:CJ45"/>
    <mergeCell ref="L44:BD44"/>
    <mergeCell ref="BE44:BS44"/>
    <mergeCell ref="BT44:CJ44"/>
    <mergeCell ref="A44:J44"/>
    <mergeCell ref="A46:J46"/>
    <mergeCell ref="L46:BD46"/>
    <mergeCell ref="A49:J49"/>
    <mergeCell ref="L49:BD49"/>
    <mergeCell ref="A48:DA48"/>
    <mergeCell ref="A47:J47"/>
    <mergeCell ref="L47:BD47"/>
    <mergeCell ref="BE47:BS47"/>
    <mergeCell ref="BT47:CJ47"/>
    <mergeCell ref="CK49:DA49"/>
    <mergeCell ref="CK47:DA47"/>
    <mergeCell ref="A52:J52"/>
    <mergeCell ref="L52:BD52"/>
    <mergeCell ref="BE52:BS52"/>
    <mergeCell ref="BT52:CJ52"/>
    <mergeCell ref="A51:J51"/>
    <mergeCell ref="L51:BD51"/>
    <mergeCell ref="BE51:BS51"/>
    <mergeCell ref="BT51:CJ51"/>
    <mergeCell ref="A50:J50"/>
    <mergeCell ref="L50:BD50"/>
    <mergeCell ref="BE50:BS50"/>
    <mergeCell ref="BT50:CJ50"/>
    <mergeCell ref="L59:BD59"/>
    <mergeCell ref="BE59:BS59"/>
    <mergeCell ref="A54:J54"/>
    <mergeCell ref="L54:BD54"/>
    <mergeCell ref="BE54:BS54"/>
    <mergeCell ref="BT54:CJ54"/>
    <mergeCell ref="L58:BD58"/>
    <mergeCell ref="BE58:BS58"/>
    <mergeCell ref="BT58:CJ58"/>
    <mergeCell ref="A55:J55"/>
    <mergeCell ref="L55:BD55"/>
    <mergeCell ref="BE55:BS55"/>
    <mergeCell ref="BT55:CJ55"/>
    <mergeCell ref="BE61:BS61"/>
    <mergeCell ref="BT61:CJ61"/>
    <mergeCell ref="A60:J60"/>
    <mergeCell ref="CK62:DA62"/>
    <mergeCell ref="A56:J56"/>
    <mergeCell ref="L56:BD56"/>
    <mergeCell ref="BE56:BS56"/>
    <mergeCell ref="BT56:CJ56"/>
    <mergeCell ref="A62:J62"/>
    <mergeCell ref="L62:BD62"/>
    <mergeCell ref="BE62:BS62"/>
    <mergeCell ref="BT62:CJ62"/>
    <mergeCell ref="CK59:DA59"/>
    <mergeCell ref="CK61:DA61"/>
    <mergeCell ref="CK60:DA60"/>
    <mergeCell ref="L60:BD60"/>
    <mergeCell ref="BE60:BS60"/>
    <mergeCell ref="BT60:CJ60"/>
    <mergeCell ref="A57:J57"/>
    <mergeCell ref="L57:BD57"/>
    <mergeCell ref="BE57:BS57"/>
    <mergeCell ref="BT57:CJ57"/>
    <mergeCell ref="A58:J58"/>
    <mergeCell ref="A59:J59"/>
    <mergeCell ref="BE74:BS74"/>
    <mergeCell ref="BT74:CJ74"/>
    <mergeCell ref="CK74:DA74"/>
    <mergeCell ref="BU19:CI19"/>
    <mergeCell ref="BE73:BS73"/>
    <mergeCell ref="BT73:CJ73"/>
    <mergeCell ref="CK73:DA73"/>
    <mergeCell ref="CE22:CG22"/>
    <mergeCell ref="CV22:CX22"/>
    <mergeCell ref="BT69:CJ69"/>
    <mergeCell ref="BT68:CJ68"/>
    <mergeCell ref="BE65:BS65"/>
    <mergeCell ref="BT65:CJ65"/>
    <mergeCell ref="CK65:DA65"/>
    <mergeCell ref="BT59:CJ59"/>
    <mergeCell ref="CK37:DA37"/>
    <mergeCell ref="CK41:DA41"/>
    <mergeCell ref="CK58:DA58"/>
    <mergeCell ref="CK34:DA34"/>
    <mergeCell ref="BT29:CJ29"/>
    <mergeCell ref="CK52:DA52"/>
    <mergeCell ref="CK45:DA45"/>
    <mergeCell ref="CK43:DA43"/>
    <mergeCell ref="BE33:BS33"/>
    <mergeCell ref="BY21:CJ21"/>
    <mergeCell ref="BT26:CJ26"/>
    <mergeCell ref="A71:J71"/>
    <mergeCell ref="L71:BD71"/>
    <mergeCell ref="BE71:BS71"/>
    <mergeCell ref="A66:J66"/>
    <mergeCell ref="A67:J67"/>
    <mergeCell ref="L67:BD67"/>
    <mergeCell ref="A69:J69"/>
    <mergeCell ref="L69:BD69"/>
    <mergeCell ref="BE69:BS69"/>
    <mergeCell ref="A68:J68"/>
    <mergeCell ref="BE66:BS66"/>
    <mergeCell ref="L66:BD66"/>
    <mergeCell ref="A63:J63"/>
    <mergeCell ref="L63:BD63"/>
    <mergeCell ref="BE63:BS63"/>
    <mergeCell ref="BT63:CJ63"/>
    <mergeCell ref="A64:DA64"/>
    <mergeCell ref="A65:J65"/>
    <mergeCell ref="CK63:DA63"/>
    <mergeCell ref="L65:BD65"/>
    <mergeCell ref="A61:J61"/>
    <mergeCell ref="L61:BD61"/>
    <mergeCell ref="AP6:BD6"/>
    <mergeCell ref="BE6:BM6"/>
    <mergeCell ref="BN6:CN6"/>
    <mergeCell ref="CO6:DA6"/>
    <mergeCell ref="CA22:CD22"/>
    <mergeCell ref="CN22:CQ22"/>
    <mergeCell ref="CK24:DA24"/>
    <mergeCell ref="CK26:DA26"/>
    <mergeCell ref="K24:BD24"/>
    <mergeCell ref="BE24:BS24"/>
    <mergeCell ref="BT24:CJ24"/>
    <mergeCell ref="A25:DA25"/>
    <mergeCell ref="L26:BD26"/>
    <mergeCell ref="A24:J24"/>
    <mergeCell ref="A26:J26"/>
    <mergeCell ref="A21:J23"/>
    <mergeCell ref="K21:BD23"/>
    <mergeCell ref="BE21:BS23"/>
    <mergeCell ref="BT21:BX21"/>
    <mergeCell ref="BW22:BZ22"/>
    <mergeCell ref="CK21:CO21"/>
    <mergeCell ref="CR22:CU22"/>
    <mergeCell ref="BE26:BS26"/>
    <mergeCell ref="CP21:DA21"/>
  </mergeCells>
  <printOptions horizontalCentered="1"/>
  <pageMargins left="0.39370078740157483" right="0.39370078740157483" top="0.39370078740157483" bottom="0.39370078740157483" header="0.19685039370078741" footer="0.19685039370078741"/>
  <pageSetup paperSize="9" fitToHeight="6" orientation="portrait" r:id="rId1"/>
  <headerFooter alignWithMargins="0"/>
  <rowBreaks count="1" manualBreakCount="1">
    <brk id="63" max="10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6"/>
  <sheetViews>
    <sheetView view="pageBreakPreview" zoomScaleNormal="100" zoomScaleSheetLayoutView="100" workbookViewId="0">
      <selection activeCell="C44" sqref="C44"/>
    </sheetView>
  </sheetViews>
  <sheetFormatPr defaultRowHeight="12.75" x14ac:dyDescent="0.2"/>
  <cols>
    <col min="1" max="2" width="9.140625" style="51"/>
    <col min="3" max="3" width="24.5703125" style="51" customWidth="1"/>
    <col min="4" max="4" width="22" style="51" customWidth="1"/>
    <col min="5" max="5" width="20.7109375" style="51" customWidth="1"/>
    <col min="6" max="16384" width="9.140625" style="51"/>
  </cols>
  <sheetData>
    <row r="1" spans="1:8" ht="15.75" x14ac:dyDescent="0.2">
      <c r="A1" s="548" t="s">
        <v>127</v>
      </c>
      <c r="B1" s="548"/>
      <c r="C1" s="548"/>
      <c r="D1" s="548"/>
      <c r="E1" s="548"/>
      <c r="F1" s="67"/>
      <c r="G1" s="67"/>
      <c r="H1" s="67"/>
    </row>
    <row r="2" spans="1:8" ht="15.75" x14ac:dyDescent="0.2">
      <c r="A2" s="549" t="s">
        <v>128</v>
      </c>
      <c r="B2" s="549"/>
      <c r="C2" s="549"/>
      <c r="D2" s="549"/>
      <c r="E2" s="549"/>
      <c r="F2" s="68"/>
      <c r="G2" s="68"/>
      <c r="H2" s="68"/>
    </row>
    <row r="3" spans="1:8" ht="15.75" x14ac:dyDescent="0.2">
      <c r="A3" s="549" t="str">
        <f>'5.1'!A3:H3</f>
        <v>по состоянию на 31.12.2025</v>
      </c>
      <c r="B3" s="549"/>
      <c r="C3" s="549"/>
      <c r="D3" s="549"/>
      <c r="E3" s="549"/>
      <c r="F3" s="68"/>
      <c r="G3" s="68"/>
      <c r="H3" s="68"/>
    </row>
    <row r="4" spans="1:8" ht="15.75" x14ac:dyDescent="0.2">
      <c r="A4" s="549" t="s">
        <v>767</v>
      </c>
      <c r="B4" s="549"/>
      <c r="C4" s="549"/>
      <c r="D4" s="549"/>
      <c r="E4" s="549"/>
      <c r="F4" s="68"/>
      <c r="G4" s="68"/>
      <c r="H4" s="68"/>
    </row>
    <row r="5" spans="1:8" ht="15.75" x14ac:dyDescent="0.2">
      <c r="A5" s="557" t="s">
        <v>706</v>
      </c>
      <c r="B5" s="557"/>
      <c r="C5" s="557"/>
      <c r="D5" s="557"/>
      <c r="E5" s="557"/>
    </row>
    <row r="6" spans="1:8" x14ac:dyDescent="0.2">
      <c r="E6" s="69" t="s">
        <v>137</v>
      </c>
    </row>
    <row r="7" spans="1:8" ht="25.5" x14ac:dyDescent="0.2">
      <c r="A7" s="243" t="s">
        <v>1</v>
      </c>
      <c r="B7" s="550" t="s">
        <v>3</v>
      </c>
      <c r="C7" s="550"/>
      <c r="D7" s="243" t="str">
        <f>'5.1'!C7</f>
        <v>31 декабря 2025 г.</v>
      </c>
      <c r="E7" s="243" t="str">
        <f>'5.1'!F7</f>
        <v>31 декабря 2024 г.</v>
      </c>
    </row>
    <row r="8" spans="1:8" x14ac:dyDescent="0.2">
      <c r="A8" s="243">
        <v>1</v>
      </c>
      <c r="B8" s="550">
        <v>2</v>
      </c>
      <c r="C8" s="550"/>
      <c r="D8" s="243">
        <v>3</v>
      </c>
      <c r="E8" s="243">
        <v>4</v>
      </c>
    </row>
    <row r="9" spans="1:8" x14ac:dyDescent="0.2">
      <c r="A9" s="244">
        <v>1</v>
      </c>
      <c r="B9" s="556" t="s">
        <v>65</v>
      </c>
      <c r="C9" s="556"/>
      <c r="D9" s="247">
        <f>'5.1'!C13</f>
        <v>711.41507999999999</v>
      </c>
      <c r="E9" s="247">
        <f>'5.1'!F13</f>
        <v>70.138809999999992</v>
      </c>
    </row>
    <row r="10" spans="1:8" ht="45" hidden="1" customHeight="1" thickBot="1" x14ac:dyDescent="0.25">
      <c r="A10" s="244">
        <v>2</v>
      </c>
      <c r="B10" s="556" t="s">
        <v>893</v>
      </c>
      <c r="C10" s="556"/>
      <c r="D10" s="247">
        <v>0</v>
      </c>
      <c r="E10" s="247">
        <v>0</v>
      </c>
    </row>
    <row r="11" spans="1:8" ht="58.5" hidden="1" customHeight="1" thickBot="1" x14ac:dyDescent="0.25">
      <c r="A11" s="244">
        <v>3</v>
      </c>
      <c r="B11" s="556" t="s">
        <v>894</v>
      </c>
      <c r="C11" s="556"/>
      <c r="D11" s="247">
        <v>0</v>
      </c>
      <c r="E11" s="247">
        <v>0</v>
      </c>
    </row>
    <row r="12" spans="1:8" ht="44.25" hidden="1" customHeight="1" thickBot="1" x14ac:dyDescent="0.25">
      <c r="A12" s="244">
        <v>4</v>
      </c>
      <c r="B12" s="556" t="s">
        <v>138</v>
      </c>
      <c r="C12" s="556"/>
      <c r="D12" s="247">
        <v>0</v>
      </c>
      <c r="E12" s="247">
        <v>0</v>
      </c>
    </row>
    <row r="13" spans="1:8" ht="26.25" customHeight="1" x14ac:dyDescent="0.2">
      <c r="A13" s="270">
        <v>5</v>
      </c>
      <c r="B13" s="556" t="s">
        <v>740</v>
      </c>
      <c r="C13" s="556"/>
      <c r="D13" s="248" t="s">
        <v>1225</v>
      </c>
      <c r="E13" s="248" t="s">
        <v>1226</v>
      </c>
    </row>
    <row r="14" spans="1:8" ht="26.25" hidden="1" customHeight="1" thickBot="1" x14ac:dyDescent="0.25">
      <c r="A14" s="270">
        <v>6</v>
      </c>
      <c r="B14" s="556" t="s">
        <v>146</v>
      </c>
      <c r="C14" s="556"/>
      <c r="D14" s="247">
        <f>-'5.1'!D17</f>
        <v>0</v>
      </c>
      <c r="E14" s="247">
        <f>-'5.1'!G17</f>
        <v>0</v>
      </c>
    </row>
    <row r="15" spans="1:8" x14ac:dyDescent="0.2">
      <c r="A15" s="243">
        <v>7</v>
      </c>
      <c r="B15" s="555" t="s">
        <v>136</v>
      </c>
      <c r="C15" s="555"/>
      <c r="D15" s="265">
        <v>704.30007999999998</v>
      </c>
      <c r="E15" s="265">
        <v>69.436809999999994</v>
      </c>
    </row>
    <row r="16" spans="1:8" ht="13.5" hidden="1" thickBot="1" x14ac:dyDescent="0.25">
      <c r="A16" s="269">
        <v>8</v>
      </c>
      <c r="B16" s="551" t="s">
        <v>733</v>
      </c>
      <c r="C16" s="552"/>
      <c r="D16" s="553"/>
      <c r="E16" s="554"/>
    </row>
  </sheetData>
  <mergeCells count="16">
    <mergeCell ref="B16:C16"/>
    <mergeCell ref="D16:E16"/>
    <mergeCell ref="B15:C15"/>
    <mergeCell ref="A1:E1"/>
    <mergeCell ref="A2:E2"/>
    <mergeCell ref="A3:E3"/>
    <mergeCell ref="A4:E4"/>
    <mergeCell ref="B8:C8"/>
    <mergeCell ref="B9:C9"/>
    <mergeCell ref="B10:C10"/>
    <mergeCell ref="B11:C11"/>
    <mergeCell ref="B12:C12"/>
    <mergeCell ref="B13:C13"/>
    <mergeCell ref="A5:E5"/>
    <mergeCell ref="B7:C7"/>
    <mergeCell ref="B14:C14"/>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77"/>
  <sheetViews>
    <sheetView view="pageBreakPreview" topLeftCell="A12" zoomScaleNormal="100" zoomScaleSheetLayoutView="100" workbookViewId="0">
      <selection activeCell="E45" sqref="E45"/>
    </sheetView>
  </sheetViews>
  <sheetFormatPr defaultRowHeight="12.75" x14ac:dyDescent="0.2"/>
  <cols>
    <col min="1" max="1" width="5.7109375" style="51" customWidth="1"/>
    <col min="2" max="2" width="24.42578125" style="51" customWidth="1"/>
    <col min="3" max="3" width="12.85546875" style="51" customWidth="1"/>
    <col min="4" max="4" width="13.28515625" style="51" customWidth="1"/>
    <col min="5" max="5" width="12.5703125" style="51" customWidth="1"/>
    <col min="6" max="6" width="13.85546875" style="51" customWidth="1"/>
    <col min="7" max="7" width="13.7109375" style="51" customWidth="1"/>
    <col min="8" max="8" width="9.140625" style="51"/>
    <col min="9" max="9" width="9.7109375" style="51" customWidth="1"/>
    <col min="10" max="16384" width="9.140625" style="51"/>
  </cols>
  <sheetData>
    <row r="1" spans="1:9" ht="15.75" x14ac:dyDescent="0.2">
      <c r="A1" s="548" t="s">
        <v>127</v>
      </c>
      <c r="B1" s="548"/>
      <c r="C1" s="548"/>
      <c r="D1" s="548"/>
      <c r="E1" s="548"/>
      <c r="F1" s="548"/>
      <c r="G1" s="548"/>
      <c r="H1" s="67"/>
      <c r="I1" s="67"/>
    </row>
    <row r="2" spans="1:9" ht="15.75" x14ac:dyDescent="0.2">
      <c r="A2" s="549" t="s">
        <v>128</v>
      </c>
      <c r="B2" s="549"/>
      <c r="C2" s="549"/>
      <c r="D2" s="549"/>
      <c r="E2" s="549"/>
      <c r="F2" s="549"/>
      <c r="G2" s="549"/>
      <c r="H2" s="68"/>
      <c r="I2" s="68"/>
    </row>
    <row r="3" spans="1:9" ht="15.75" x14ac:dyDescent="0.2">
      <c r="A3" s="549" t="str">
        <f>'5.1'!A3:H3</f>
        <v>по состоянию на 31.12.2025</v>
      </c>
      <c r="B3" s="549"/>
      <c r="C3" s="549"/>
      <c r="D3" s="549"/>
      <c r="E3" s="549"/>
      <c r="F3" s="549"/>
      <c r="G3" s="549"/>
      <c r="H3" s="68"/>
      <c r="I3" s="68"/>
    </row>
    <row r="4" spans="1:9" ht="15.75" x14ac:dyDescent="0.2">
      <c r="A4" s="549" t="s">
        <v>767</v>
      </c>
      <c r="B4" s="549"/>
      <c r="C4" s="549"/>
      <c r="D4" s="549"/>
      <c r="E4" s="549"/>
      <c r="F4" s="549"/>
      <c r="G4" s="549"/>
      <c r="H4" s="68"/>
      <c r="I4" s="68"/>
    </row>
    <row r="5" spans="1:9" ht="32.25" customHeight="1" x14ac:dyDescent="0.2">
      <c r="A5" s="558" t="s">
        <v>701</v>
      </c>
      <c r="B5" s="558"/>
      <c r="C5" s="558"/>
      <c r="D5" s="558"/>
      <c r="E5" s="558"/>
      <c r="F5" s="558"/>
      <c r="G5" s="558"/>
    </row>
    <row r="6" spans="1:9" ht="15.75" x14ac:dyDescent="0.2">
      <c r="A6" s="146"/>
      <c r="B6" s="146"/>
      <c r="C6" s="146"/>
      <c r="D6" s="146"/>
      <c r="E6" s="146"/>
      <c r="F6" s="146"/>
      <c r="G6" s="56" t="s">
        <v>913</v>
      </c>
    </row>
    <row r="7" spans="1:9" ht="90.75" customHeight="1" x14ac:dyDescent="0.2">
      <c r="A7" s="563" t="s">
        <v>1</v>
      </c>
      <c r="B7" s="563" t="s">
        <v>3</v>
      </c>
      <c r="C7" s="563" t="s">
        <v>914</v>
      </c>
      <c r="D7" s="564" t="s">
        <v>917</v>
      </c>
      <c r="E7" s="564"/>
      <c r="F7" s="563" t="s">
        <v>918</v>
      </c>
      <c r="G7" s="563" t="s">
        <v>136</v>
      </c>
    </row>
    <row r="8" spans="1:9" ht="204" x14ac:dyDescent="0.2">
      <c r="A8" s="563"/>
      <c r="B8" s="563"/>
      <c r="C8" s="563"/>
      <c r="D8" s="234" t="s">
        <v>915</v>
      </c>
      <c r="E8" s="234" t="s">
        <v>916</v>
      </c>
      <c r="F8" s="563"/>
      <c r="G8" s="563"/>
    </row>
    <row r="9" spans="1:9" x14ac:dyDescent="0.2">
      <c r="A9" s="234">
        <v>1</v>
      </c>
      <c r="B9" s="234">
        <v>2</v>
      </c>
      <c r="C9" s="234">
        <v>3</v>
      </c>
      <c r="D9" s="234">
        <v>4</v>
      </c>
      <c r="E9" s="234">
        <v>5</v>
      </c>
      <c r="F9" s="234">
        <v>6</v>
      </c>
      <c r="G9" s="234">
        <v>7</v>
      </c>
    </row>
    <row r="10" spans="1:9" ht="51" x14ac:dyDescent="0.2">
      <c r="A10" s="559">
        <v>1</v>
      </c>
      <c r="B10" s="256" t="s">
        <v>919</v>
      </c>
      <c r="C10" s="562">
        <f>SUM(C12:C14)</f>
        <v>1</v>
      </c>
      <c r="D10" s="562">
        <f>SUM(D12:D14)</f>
        <v>0</v>
      </c>
      <c r="E10" s="562">
        <f>SUM(E12:E14)</f>
        <v>0</v>
      </c>
      <c r="F10" s="562">
        <f>SUM(F12:F14)</f>
        <v>0</v>
      </c>
      <c r="G10" s="562">
        <f>SUM(G12:G14)</f>
        <v>1</v>
      </c>
    </row>
    <row r="11" spans="1:9" x14ac:dyDescent="0.2">
      <c r="A11" s="559"/>
      <c r="B11" s="256" t="s">
        <v>139</v>
      </c>
      <c r="C11" s="562"/>
      <c r="D11" s="562"/>
      <c r="E11" s="562"/>
      <c r="F11" s="562"/>
      <c r="G11" s="562"/>
    </row>
    <row r="12" spans="1:9" x14ac:dyDescent="0.2">
      <c r="A12" s="231">
        <v>2</v>
      </c>
      <c r="B12" s="238" t="s">
        <v>920</v>
      </c>
      <c r="C12" s="258">
        <f>-'5.1'!G13</f>
        <v>1</v>
      </c>
      <c r="D12" s="258">
        <v>0</v>
      </c>
      <c r="E12" s="258">
        <v>0</v>
      </c>
      <c r="F12" s="258">
        <v>0</v>
      </c>
      <c r="G12" s="258">
        <f>SUM(C12:E12)</f>
        <v>1</v>
      </c>
    </row>
    <row r="13" spans="1:9" ht="38.25" hidden="1" x14ac:dyDescent="0.2">
      <c r="A13" s="231">
        <v>3</v>
      </c>
      <c r="B13" s="238" t="s">
        <v>337</v>
      </c>
      <c r="C13" s="257">
        <v>0</v>
      </c>
      <c r="D13" s="257">
        <v>0</v>
      </c>
      <c r="E13" s="257">
        <v>0</v>
      </c>
      <c r="F13" s="257">
        <v>0</v>
      </c>
      <c r="G13" s="257">
        <f>SUM(C13:E13)</f>
        <v>0</v>
      </c>
    </row>
    <row r="14" spans="1:9" hidden="1" x14ac:dyDescent="0.2">
      <c r="A14" s="231">
        <v>4</v>
      </c>
      <c r="B14" s="238" t="s">
        <v>422</v>
      </c>
      <c r="C14" s="257">
        <v>0</v>
      </c>
      <c r="D14" s="257">
        <v>0</v>
      </c>
      <c r="E14" s="257">
        <v>0</v>
      </c>
      <c r="F14" s="257">
        <v>0</v>
      </c>
      <c r="G14" s="257">
        <f>SUM(C14:E14)</f>
        <v>0</v>
      </c>
    </row>
    <row r="15" spans="1:9" ht="63.75" x14ac:dyDescent="0.2">
      <c r="A15" s="559">
        <v>5</v>
      </c>
      <c r="B15" s="256" t="s">
        <v>921</v>
      </c>
      <c r="C15" s="562">
        <f t="shared" ref="C15:E15" si="0">SUM(C17:C19)</f>
        <v>23</v>
      </c>
      <c r="D15" s="562">
        <f t="shared" si="0"/>
        <v>0</v>
      </c>
      <c r="E15" s="562">
        <f t="shared" si="0"/>
        <v>0</v>
      </c>
      <c r="F15" s="562">
        <f>SUM(F17:F19)</f>
        <v>0</v>
      </c>
      <c r="G15" s="562">
        <f>SUM(G17:G19)</f>
        <v>23</v>
      </c>
    </row>
    <row r="16" spans="1:9" x14ac:dyDescent="0.2">
      <c r="A16" s="559"/>
      <c r="B16" s="256" t="s">
        <v>139</v>
      </c>
      <c r="C16" s="562"/>
      <c r="D16" s="562"/>
      <c r="E16" s="562"/>
      <c r="F16" s="562"/>
      <c r="G16" s="562"/>
    </row>
    <row r="17" spans="1:7" x14ac:dyDescent="0.2">
      <c r="A17" s="231">
        <v>6</v>
      </c>
      <c r="B17" s="238" t="s">
        <v>920</v>
      </c>
      <c r="C17" s="258">
        <v>23</v>
      </c>
      <c r="D17" s="258">
        <v>0</v>
      </c>
      <c r="E17" s="258">
        <v>0</v>
      </c>
      <c r="F17" s="258">
        <v>0</v>
      </c>
      <c r="G17" s="258">
        <f>SUM(C17:E17)</f>
        <v>23</v>
      </c>
    </row>
    <row r="18" spans="1:7" ht="38.25" hidden="1" x14ac:dyDescent="0.2">
      <c r="A18" s="231">
        <v>7</v>
      </c>
      <c r="B18" s="238" t="s">
        <v>337</v>
      </c>
      <c r="C18" s="257">
        <v>0</v>
      </c>
      <c r="D18" s="257">
        <v>0</v>
      </c>
      <c r="E18" s="257">
        <v>0</v>
      </c>
      <c r="F18" s="257">
        <v>0</v>
      </c>
      <c r="G18" s="257">
        <f>SUM(C18:E18)</f>
        <v>0</v>
      </c>
    </row>
    <row r="19" spans="1:7" hidden="1" x14ac:dyDescent="0.2">
      <c r="A19" s="231">
        <v>8</v>
      </c>
      <c r="B19" s="238" t="s">
        <v>422</v>
      </c>
      <c r="C19" s="257">
        <v>0</v>
      </c>
      <c r="D19" s="257">
        <v>0</v>
      </c>
      <c r="E19" s="257">
        <v>0</v>
      </c>
      <c r="F19" s="257">
        <v>0</v>
      </c>
      <c r="G19" s="257">
        <f>SUM(C19:E19)</f>
        <v>0</v>
      </c>
    </row>
    <row r="20" spans="1:7" ht="51" x14ac:dyDescent="0.2">
      <c r="A20" s="559">
        <v>9</v>
      </c>
      <c r="B20" s="256" t="s">
        <v>922</v>
      </c>
      <c r="C20" s="560" t="s">
        <v>1224</v>
      </c>
      <c r="D20" s="562">
        <f>SUM(D22:D24)</f>
        <v>0</v>
      </c>
      <c r="E20" s="562">
        <f>SUM(E22:E24)</f>
        <v>0</v>
      </c>
      <c r="F20" s="562">
        <f>SUM(F22:F24)</f>
        <v>0</v>
      </c>
      <c r="G20" s="560" t="s">
        <v>1224</v>
      </c>
    </row>
    <row r="21" spans="1:7" x14ac:dyDescent="0.2">
      <c r="A21" s="559"/>
      <c r="B21" s="256" t="s">
        <v>139</v>
      </c>
      <c r="C21" s="561"/>
      <c r="D21" s="562"/>
      <c r="E21" s="562"/>
      <c r="F21" s="562"/>
      <c r="G21" s="561"/>
    </row>
    <row r="22" spans="1:7" x14ac:dyDescent="0.2">
      <c r="A22" s="231">
        <v>10</v>
      </c>
      <c r="B22" s="238" t="s">
        <v>920</v>
      </c>
      <c r="C22" s="262" t="s">
        <v>1224</v>
      </c>
      <c r="D22" s="258">
        <v>0</v>
      </c>
      <c r="E22" s="258">
        <v>0</v>
      </c>
      <c r="F22" s="258">
        <v>0</v>
      </c>
      <c r="G22" s="262" t="s">
        <v>1224</v>
      </c>
    </row>
    <row r="23" spans="1:7" ht="38.25" hidden="1" x14ac:dyDescent="0.2">
      <c r="A23" s="231">
        <v>11</v>
      </c>
      <c r="B23" s="238" t="s">
        <v>337</v>
      </c>
      <c r="C23" s="258">
        <v>0</v>
      </c>
      <c r="D23" s="258">
        <v>0</v>
      </c>
      <c r="E23" s="258">
        <v>0</v>
      </c>
      <c r="F23" s="257">
        <v>0</v>
      </c>
      <c r="G23" s="258">
        <f>SUM(C23:E23)</f>
        <v>0</v>
      </c>
    </row>
    <row r="24" spans="1:7" hidden="1" x14ac:dyDescent="0.2">
      <c r="A24" s="231">
        <v>12</v>
      </c>
      <c r="B24" s="238" t="s">
        <v>422</v>
      </c>
      <c r="C24" s="257">
        <v>0</v>
      </c>
      <c r="D24" s="257">
        <v>0</v>
      </c>
      <c r="E24" s="257">
        <v>0</v>
      </c>
      <c r="F24" s="257">
        <v>0</v>
      </c>
      <c r="G24" s="257">
        <f>SUM(C24:E24)</f>
        <v>0</v>
      </c>
    </row>
    <row r="25" spans="1:7" hidden="1" x14ac:dyDescent="0.2">
      <c r="A25" s="559">
        <v>13</v>
      </c>
      <c r="B25" s="256" t="s">
        <v>923</v>
      </c>
      <c r="C25" s="562">
        <f>SUM(C27:C29)</f>
        <v>0</v>
      </c>
      <c r="D25" s="562">
        <f>SUM(D27:D29)</f>
        <v>0</v>
      </c>
      <c r="E25" s="562">
        <f>SUM(E27:E29)</f>
        <v>0</v>
      </c>
      <c r="F25" s="562">
        <f>SUM(F27:F29)</f>
        <v>0</v>
      </c>
      <c r="G25" s="562">
        <f>SUM(G27:G29)</f>
        <v>0</v>
      </c>
    </row>
    <row r="26" spans="1:7" hidden="1" x14ac:dyDescent="0.2">
      <c r="A26" s="559"/>
      <c r="B26" s="256" t="s">
        <v>139</v>
      </c>
      <c r="C26" s="562"/>
      <c r="D26" s="562"/>
      <c r="E26" s="562"/>
      <c r="F26" s="562"/>
      <c r="G26" s="562"/>
    </row>
    <row r="27" spans="1:7" hidden="1" x14ac:dyDescent="0.2">
      <c r="A27" s="231">
        <v>14</v>
      </c>
      <c r="B27" s="238" t="s">
        <v>920</v>
      </c>
      <c r="C27" s="257">
        <v>0</v>
      </c>
      <c r="D27" s="257">
        <v>0</v>
      </c>
      <c r="E27" s="257">
        <v>0</v>
      </c>
      <c r="F27" s="258">
        <v>0</v>
      </c>
      <c r="G27" s="257">
        <f>SUM(C27:E27)</f>
        <v>0</v>
      </c>
    </row>
    <row r="28" spans="1:7" ht="38.25" hidden="1" x14ac:dyDescent="0.2">
      <c r="A28" s="231">
        <v>15</v>
      </c>
      <c r="B28" s="238" t="s">
        <v>337</v>
      </c>
      <c r="C28" s="257">
        <v>0</v>
      </c>
      <c r="D28" s="257">
        <v>0</v>
      </c>
      <c r="E28" s="257">
        <v>0</v>
      </c>
      <c r="F28" s="257">
        <v>0</v>
      </c>
      <c r="G28" s="257">
        <f>SUM(C28:E28)</f>
        <v>0</v>
      </c>
    </row>
    <row r="29" spans="1:7" hidden="1" x14ac:dyDescent="0.2">
      <c r="A29" s="231">
        <v>16</v>
      </c>
      <c r="B29" s="238" t="s">
        <v>422</v>
      </c>
      <c r="C29" s="257">
        <v>0</v>
      </c>
      <c r="D29" s="257">
        <v>0</v>
      </c>
      <c r="E29" s="257">
        <v>0</v>
      </c>
      <c r="F29" s="257">
        <v>0</v>
      </c>
      <c r="G29" s="257">
        <f>SUM(C29:E29)</f>
        <v>0</v>
      </c>
    </row>
    <row r="30" spans="1:7" hidden="1" x14ac:dyDescent="0.2">
      <c r="A30" s="559">
        <v>17</v>
      </c>
      <c r="B30" s="256" t="s">
        <v>924</v>
      </c>
      <c r="C30" s="562">
        <f>SUM(C32:C34)</f>
        <v>0</v>
      </c>
      <c r="D30" s="562">
        <f>SUM(D32:D34)</f>
        <v>0</v>
      </c>
      <c r="E30" s="562">
        <f>SUM(E32:E34)</f>
        <v>0</v>
      </c>
      <c r="F30" s="562">
        <f>SUM(F32:F34)</f>
        <v>0</v>
      </c>
      <c r="G30" s="562">
        <f>SUM(G32:G34)</f>
        <v>0</v>
      </c>
    </row>
    <row r="31" spans="1:7" hidden="1" x14ac:dyDescent="0.2">
      <c r="A31" s="559"/>
      <c r="B31" s="256" t="s">
        <v>139</v>
      </c>
      <c r="C31" s="562"/>
      <c r="D31" s="562"/>
      <c r="E31" s="562"/>
      <c r="F31" s="562"/>
      <c r="G31" s="562"/>
    </row>
    <row r="32" spans="1:7" hidden="1" x14ac:dyDescent="0.2">
      <c r="A32" s="231">
        <v>18</v>
      </c>
      <c r="B32" s="238" t="s">
        <v>920</v>
      </c>
      <c r="C32" s="257">
        <v>0</v>
      </c>
      <c r="D32" s="257">
        <v>0</v>
      </c>
      <c r="E32" s="257">
        <v>0</v>
      </c>
      <c r="F32" s="258">
        <v>0</v>
      </c>
      <c r="G32" s="257">
        <f>SUM(C32:E32)</f>
        <v>0</v>
      </c>
    </row>
    <row r="33" spans="1:7" ht="38.25" hidden="1" x14ac:dyDescent="0.2">
      <c r="A33" s="231">
        <v>19</v>
      </c>
      <c r="B33" s="238" t="s">
        <v>337</v>
      </c>
      <c r="C33" s="257">
        <v>0</v>
      </c>
      <c r="D33" s="257">
        <v>0</v>
      </c>
      <c r="E33" s="257">
        <v>0</v>
      </c>
      <c r="F33" s="257">
        <v>0</v>
      </c>
      <c r="G33" s="257">
        <f>SUM(C33:E33)</f>
        <v>0</v>
      </c>
    </row>
    <row r="34" spans="1:7" hidden="1" x14ac:dyDescent="0.2">
      <c r="A34" s="231">
        <v>20</v>
      </c>
      <c r="B34" s="238" t="s">
        <v>422</v>
      </c>
      <c r="C34" s="257">
        <v>0</v>
      </c>
      <c r="D34" s="257">
        <v>0</v>
      </c>
      <c r="E34" s="257">
        <v>0</v>
      </c>
      <c r="F34" s="257">
        <v>0</v>
      </c>
      <c r="G34" s="257">
        <f>SUM(C34:E34)</f>
        <v>0</v>
      </c>
    </row>
    <row r="35" spans="1:7" ht="51" x14ac:dyDescent="0.2">
      <c r="A35" s="559">
        <v>21</v>
      </c>
      <c r="B35" s="256" t="s">
        <v>925</v>
      </c>
      <c r="C35" s="562">
        <f>SUM(C37:C39)</f>
        <v>7.115000000000002</v>
      </c>
      <c r="D35" s="562">
        <f>SUM(D37:D39)</f>
        <v>0</v>
      </c>
      <c r="E35" s="562">
        <f>SUM(E37:E39)</f>
        <v>0</v>
      </c>
      <c r="F35" s="562">
        <f>SUM(F37:F39)</f>
        <v>0</v>
      </c>
      <c r="G35" s="562">
        <f>SUM(G37:G39)</f>
        <v>7.115000000000002</v>
      </c>
    </row>
    <row r="36" spans="1:7" x14ac:dyDescent="0.2">
      <c r="A36" s="559"/>
      <c r="B36" s="256" t="s">
        <v>139</v>
      </c>
      <c r="C36" s="562"/>
      <c r="D36" s="562"/>
      <c r="E36" s="562"/>
      <c r="F36" s="562"/>
      <c r="G36" s="562"/>
    </row>
    <row r="37" spans="1:7" x14ac:dyDescent="0.2">
      <c r="A37" s="231">
        <v>22</v>
      </c>
      <c r="B37" s="238" t="s">
        <v>920</v>
      </c>
      <c r="C37" s="257">
        <v>7.115000000000002</v>
      </c>
      <c r="D37" s="257">
        <f t="shared" ref="D37:F37" si="1">D32+D27+D22+D17+D12</f>
        <v>0</v>
      </c>
      <c r="E37" s="257">
        <f t="shared" si="1"/>
        <v>0</v>
      </c>
      <c r="F37" s="257">
        <f t="shared" si="1"/>
        <v>0</v>
      </c>
      <c r="G37" s="257">
        <f>SUM(C37:E37)</f>
        <v>7.115000000000002</v>
      </c>
    </row>
    <row r="38" spans="1:7" ht="39" hidden="1" thickBot="1" x14ac:dyDescent="0.25">
      <c r="A38" s="145">
        <v>23</v>
      </c>
      <c r="B38" s="58" t="s">
        <v>337</v>
      </c>
      <c r="C38" s="177">
        <f t="shared" ref="C38:F39" si="2">C33+C28+C23+C18+C13</f>
        <v>0</v>
      </c>
      <c r="D38" s="177">
        <f t="shared" si="2"/>
        <v>0</v>
      </c>
      <c r="E38" s="177">
        <f t="shared" si="2"/>
        <v>0</v>
      </c>
      <c r="F38" s="177">
        <f t="shared" si="2"/>
        <v>0</v>
      </c>
      <c r="G38" s="177">
        <f>SUM(C38:E38)</f>
        <v>0</v>
      </c>
    </row>
    <row r="39" spans="1:7" ht="13.5" hidden="1" thickBot="1" x14ac:dyDescent="0.25">
      <c r="A39" s="145">
        <v>24</v>
      </c>
      <c r="B39" s="58" t="s">
        <v>422</v>
      </c>
      <c r="C39" s="177">
        <f t="shared" si="2"/>
        <v>0</v>
      </c>
      <c r="D39" s="177">
        <f t="shared" si="2"/>
        <v>0</v>
      </c>
      <c r="E39" s="177">
        <f t="shared" si="2"/>
        <v>0</v>
      </c>
      <c r="F39" s="177">
        <f t="shared" si="2"/>
        <v>0</v>
      </c>
      <c r="G39" s="177">
        <f>SUM(C39:E39)</f>
        <v>0</v>
      </c>
    </row>
    <row r="40" spans="1:7" ht="13.5" hidden="1" thickBot="1" x14ac:dyDescent="0.25">
      <c r="A40" s="147">
        <v>25</v>
      </c>
      <c r="B40" s="154" t="s">
        <v>733</v>
      </c>
      <c r="C40" s="565"/>
      <c r="D40" s="566"/>
      <c r="E40" s="566"/>
      <c r="F40" s="566"/>
      <c r="G40" s="567"/>
    </row>
    <row r="41" spans="1:7" s="66" customFormat="1" x14ac:dyDescent="0.2">
      <c r="C41" s="65" t="e">
        <f>#REF!-'5.1'!D13</f>
        <v>#REF!</v>
      </c>
      <c r="E41" s="65" t="e">
        <f>#REF!-'5.1'!D15</f>
        <v>#REF!</v>
      </c>
      <c r="F41" s="65"/>
      <c r="G41" s="65" t="e">
        <f>#REF!-'5.1'!D16</f>
        <v>#REF!</v>
      </c>
    </row>
    <row r="42" spans="1:7" ht="30.75" customHeight="1" x14ac:dyDescent="0.2">
      <c r="A42" s="558" t="s">
        <v>235</v>
      </c>
      <c r="B42" s="558"/>
      <c r="C42" s="558"/>
      <c r="D42" s="558"/>
      <c r="E42" s="558"/>
      <c r="F42" s="558"/>
      <c r="G42" s="558"/>
    </row>
    <row r="43" spans="1:7" ht="15.75" x14ac:dyDescent="0.2">
      <c r="A43" s="146"/>
      <c r="B43" s="146"/>
      <c r="C43" s="146"/>
      <c r="D43" s="146"/>
      <c r="E43" s="146"/>
      <c r="F43" s="146"/>
      <c r="G43" s="56" t="s">
        <v>913</v>
      </c>
    </row>
    <row r="44" spans="1:7" ht="88.5" customHeight="1" x14ac:dyDescent="0.2">
      <c r="A44" s="563" t="s">
        <v>1</v>
      </c>
      <c r="B44" s="563" t="s">
        <v>3</v>
      </c>
      <c r="C44" s="563" t="s">
        <v>914</v>
      </c>
      <c r="D44" s="564" t="s">
        <v>917</v>
      </c>
      <c r="E44" s="564"/>
      <c r="F44" s="563" t="s">
        <v>918</v>
      </c>
      <c r="G44" s="563" t="s">
        <v>136</v>
      </c>
    </row>
    <row r="45" spans="1:7" ht="204" x14ac:dyDescent="0.2">
      <c r="A45" s="563"/>
      <c r="B45" s="563"/>
      <c r="C45" s="563"/>
      <c r="D45" s="234" t="s">
        <v>915</v>
      </c>
      <c r="E45" s="234" t="s">
        <v>916</v>
      </c>
      <c r="F45" s="563"/>
      <c r="G45" s="563"/>
    </row>
    <row r="46" spans="1:7" x14ac:dyDescent="0.2">
      <c r="A46" s="234">
        <v>1</v>
      </c>
      <c r="B46" s="234">
        <v>2</v>
      </c>
      <c r="C46" s="234">
        <v>3</v>
      </c>
      <c r="D46" s="234">
        <v>4</v>
      </c>
      <c r="E46" s="234">
        <v>5</v>
      </c>
      <c r="F46" s="234"/>
      <c r="G46" s="234">
        <v>6</v>
      </c>
    </row>
    <row r="47" spans="1:7" ht="51" x14ac:dyDescent="0.2">
      <c r="A47" s="559">
        <v>1</v>
      </c>
      <c r="B47" s="256" t="s">
        <v>919</v>
      </c>
      <c r="C47" s="562">
        <f>SUM(C49:C51)</f>
        <v>15.571999999999999</v>
      </c>
      <c r="D47" s="562">
        <f t="shared" ref="D47:E47" si="3">SUM(D49:D51)</f>
        <v>0</v>
      </c>
      <c r="E47" s="562">
        <f t="shared" si="3"/>
        <v>0</v>
      </c>
      <c r="F47" s="562">
        <f t="shared" ref="F47:G47" si="4">SUM(F49:F51)</f>
        <v>0</v>
      </c>
      <c r="G47" s="562">
        <f t="shared" si="4"/>
        <v>15.571999999999999</v>
      </c>
    </row>
    <row r="48" spans="1:7" x14ac:dyDescent="0.2">
      <c r="A48" s="559"/>
      <c r="B48" s="256" t="s">
        <v>139</v>
      </c>
      <c r="C48" s="562"/>
      <c r="D48" s="562"/>
      <c r="E48" s="562"/>
      <c r="F48" s="562"/>
      <c r="G48" s="562"/>
    </row>
    <row r="49" spans="1:7" x14ac:dyDescent="0.2">
      <c r="A49" s="231">
        <v>2</v>
      </c>
      <c r="B49" s="238" t="s">
        <v>920</v>
      </c>
      <c r="C49" s="258">
        <f>15572/1000</f>
        <v>15.571999999999999</v>
      </c>
      <c r="D49" s="258">
        <v>0</v>
      </c>
      <c r="E49" s="258">
        <v>0</v>
      </c>
      <c r="F49" s="258">
        <v>0</v>
      </c>
      <c r="G49" s="258">
        <f>SUM(C49:E49)</f>
        <v>15.571999999999999</v>
      </c>
    </row>
    <row r="50" spans="1:7" ht="38.25" hidden="1" x14ac:dyDescent="0.2">
      <c r="A50" s="231">
        <v>3</v>
      </c>
      <c r="B50" s="238" t="s">
        <v>337</v>
      </c>
      <c r="C50" s="257">
        <v>0</v>
      </c>
      <c r="D50" s="257">
        <v>0</v>
      </c>
      <c r="E50" s="257">
        <v>0</v>
      </c>
      <c r="F50" s="257">
        <v>0</v>
      </c>
      <c r="G50" s="257">
        <f>SUM(C50:E50)</f>
        <v>0</v>
      </c>
    </row>
    <row r="51" spans="1:7" hidden="1" x14ac:dyDescent="0.2">
      <c r="A51" s="231">
        <v>4</v>
      </c>
      <c r="B51" s="238" t="s">
        <v>422</v>
      </c>
      <c r="C51" s="257">
        <v>0</v>
      </c>
      <c r="D51" s="257">
        <v>0</v>
      </c>
      <c r="E51" s="257">
        <v>0</v>
      </c>
      <c r="F51" s="257">
        <v>0</v>
      </c>
      <c r="G51" s="257">
        <f>SUM(C51:E51)</f>
        <v>0</v>
      </c>
    </row>
    <row r="52" spans="1:7" ht="63.75" x14ac:dyDescent="0.2">
      <c r="A52" s="559">
        <v>5</v>
      </c>
      <c r="B52" s="256" t="s">
        <v>921</v>
      </c>
      <c r="C52" s="562">
        <f>SUM(C54:C56)</f>
        <v>266.61200000000002</v>
      </c>
      <c r="D52" s="562">
        <f t="shared" ref="D52:G52" si="5">SUM(D54:D56)</f>
        <v>0</v>
      </c>
      <c r="E52" s="562">
        <f t="shared" si="5"/>
        <v>0</v>
      </c>
      <c r="F52" s="562">
        <f t="shared" si="5"/>
        <v>0</v>
      </c>
      <c r="G52" s="562">
        <f t="shared" si="5"/>
        <v>266.61200000000002</v>
      </c>
    </row>
    <row r="53" spans="1:7" x14ac:dyDescent="0.2">
      <c r="A53" s="559"/>
      <c r="B53" s="256" t="s">
        <v>139</v>
      </c>
      <c r="C53" s="562"/>
      <c r="D53" s="562"/>
      <c r="E53" s="562"/>
      <c r="F53" s="562"/>
      <c r="G53" s="562"/>
    </row>
    <row r="54" spans="1:7" x14ac:dyDescent="0.2">
      <c r="A54" s="231">
        <v>6</v>
      </c>
      <c r="B54" s="238" t="s">
        <v>920</v>
      </c>
      <c r="C54" s="258">
        <f>266612/1000</f>
        <v>266.61200000000002</v>
      </c>
      <c r="D54" s="258">
        <v>0</v>
      </c>
      <c r="E54" s="258">
        <v>0</v>
      </c>
      <c r="F54" s="258">
        <v>0</v>
      </c>
      <c r="G54" s="258">
        <f>SUM(C54:E54)</f>
        <v>266.61200000000002</v>
      </c>
    </row>
    <row r="55" spans="1:7" ht="38.25" hidden="1" x14ac:dyDescent="0.2">
      <c r="A55" s="231">
        <v>7</v>
      </c>
      <c r="B55" s="238" t="s">
        <v>337</v>
      </c>
      <c r="C55" s="257">
        <v>0</v>
      </c>
      <c r="D55" s="257">
        <v>0</v>
      </c>
      <c r="E55" s="257">
        <v>0</v>
      </c>
      <c r="F55" s="257">
        <v>0</v>
      </c>
      <c r="G55" s="257">
        <f>SUM(C55:E55)</f>
        <v>0</v>
      </c>
    </row>
    <row r="56" spans="1:7" hidden="1" x14ac:dyDescent="0.2">
      <c r="A56" s="231">
        <v>8</v>
      </c>
      <c r="B56" s="238" t="s">
        <v>422</v>
      </c>
      <c r="C56" s="257">
        <v>0</v>
      </c>
      <c r="D56" s="257">
        <v>0</v>
      </c>
      <c r="E56" s="257">
        <v>0</v>
      </c>
      <c r="F56" s="257">
        <v>0</v>
      </c>
      <c r="G56" s="257">
        <f>SUM(C56:E56)</f>
        <v>0</v>
      </c>
    </row>
    <row r="57" spans="1:7" ht="51" x14ac:dyDescent="0.2">
      <c r="A57" s="559">
        <v>9</v>
      </c>
      <c r="B57" s="256" t="s">
        <v>922</v>
      </c>
      <c r="C57" s="560" t="s">
        <v>1289</v>
      </c>
      <c r="D57" s="562">
        <f t="shared" ref="D57:F57" si="6">SUM(D59:D61)</f>
        <v>0</v>
      </c>
      <c r="E57" s="562">
        <f t="shared" si="6"/>
        <v>0</v>
      </c>
      <c r="F57" s="562">
        <f t="shared" si="6"/>
        <v>0</v>
      </c>
      <c r="G57" s="560" t="s">
        <v>1289</v>
      </c>
    </row>
    <row r="58" spans="1:7" x14ac:dyDescent="0.2">
      <c r="A58" s="559"/>
      <c r="B58" s="256" t="s">
        <v>139</v>
      </c>
      <c r="C58" s="561"/>
      <c r="D58" s="562"/>
      <c r="E58" s="562"/>
      <c r="F58" s="562"/>
      <c r="G58" s="561"/>
    </row>
    <row r="59" spans="1:7" x14ac:dyDescent="0.2">
      <c r="A59" s="231">
        <v>10</v>
      </c>
      <c r="B59" s="238" t="s">
        <v>920</v>
      </c>
      <c r="C59" s="262" t="s">
        <v>1289</v>
      </c>
      <c r="D59" s="258">
        <v>0</v>
      </c>
      <c r="E59" s="258">
        <v>0</v>
      </c>
      <c r="F59" s="258">
        <v>0</v>
      </c>
      <c r="G59" s="262" t="s">
        <v>1289</v>
      </c>
    </row>
    <row r="60" spans="1:7" ht="38.25" hidden="1" x14ac:dyDescent="0.2">
      <c r="A60" s="231">
        <v>11</v>
      </c>
      <c r="B60" s="238" t="s">
        <v>337</v>
      </c>
      <c r="C60" s="257">
        <v>0</v>
      </c>
      <c r="D60" s="257">
        <v>0</v>
      </c>
      <c r="E60" s="257">
        <v>0</v>
      </c>
      <c r="F60" s="257">
        <v>0</v>
      </c>
      <c r="G60" s="257">
        <f>SUM(C60:E60)</f>
        <v>0</v>
      </c>
    </row>
    <row r="61" spans="1:7" hidden="1" x14ac:dyDescent="0.2">
      <c r="A61" s="231">
        <v>12</v>
      </c>
      <c r="B61" s="238" t="s">
        <v>422</v>
      </c>
      <c r="C61" s="257">
        <v>0</v>
      </c>
      <c r="D61" s="257">
        <v>0</v>
      </c>
      <c r="E61" s="257">
        <v>0</v>
      </c>
      <c r="F61" s="257">
        <v>0</v>
      </c>
      <c r="G61" s="257">
        <f>SUM(C61:E61)</f>
        <v>0</v>
      </c>
    </row>
    <row r="62" spans="1:7" hidden="1" x14ac:dyDescent="0.2">
      <c r="A62" s="559">
        <v>13</v>
      </c>
      <c r="B62" s="256" t="s">
        <v>923</v>
      </c>
      <c r="C62" s="562">
        <f>SUM(C64:C66)</f>
        <v>0</v>
      </c>
      <c r="D62" s="562">
        <f t="shared" ref="D62:G62" si="7">SUM(D64:D66)</f>
        <v>0</v>
      </c>
      <c r="E62" s="562">
        <f t="shared" si="7"/>
        <v>0</v>
      </c>
      <c r="F62" s="562">
        <f t="shared" si="7"/>
        <v>0</v>
      </c>
      <c r="G62" s="562">
        <f t="shared" si="7"/>
        <v>0</v>
      </c>
    </row>
    <row r="63" spans="1:7" hidden="1" x14ac:dyDescent="0.2">
      <c r="A63" s="559"/>
      <c r="B63" s="256" t="s">
        <v>139</v>
      </c>
      <c r="C63" s="562"/>
      <c r="D63" s="562"/>
      <c r="E63" s="562"/>
      <c r="F63" s="562"/>
      <c r="G63" s="562"/>
    </row>
    <row r="64" spans="1:7" hidden="1" x14ac:dyDescent="0.2">
      <c r="A64" s="231">
        <v>14</v>
      </c>
      <c r="B64" s="238" t="s">
        <v>920</v>
      </c>
      <c r="C64" s="257">
        <v>0</v>
      </c>
      <c r="D64" s="257">
        <v>0</v>
      </c>
      <c r="E64" s="257">
        <v>0</v>
      </c>
      <c r="F64" s="258">
        <v>0</v>
      </c>
      <c r="G64" s="257">
        <f>SUM(C64:E64)</f>
        <v>0</v>
      </c>
    </row>
    <row r="65" spans="1:7" ht="38.25" hidden="1" x14ac:dyDescent="0.2">
      <c r="A65" s="231">
        <v>15</v>
      </c>
      <c r="B65" s="238" t="s">
        <v>337</v>
      </c>
      <c r="C65" s="257">
        <v>0</v>
      </c>
      <c r="D65" s="257">
        <v>0</v>
      </c>
      <c r="E65" s="257">
        <v>0</v>
      </c>
      <c r="F65" s="257">
        <v>0</v>
      </c>
      <c r="G65" s="257">
        <f>SUM(C65:E65)</f>
        <v>0</v>
      </c>
    </row>
    <row r="66" spans="1:7" hidden="1" x14ac:dyDescent="0.2">
      <c r="A66" s="231">
        <v>16</v>
      </c>
      <c r="B66" s="238" t="s">
        <v>422</v>
      </c>
      <c r="C66" s="257">
        <v>0</v>
      </c>
      <c r="D66" s="257">
        <v>0</v>
      </c>
      <c r="E66" s="257">
        <v>0</v>
      </c>
      <c r="F66" s="257">
        <v>0</v>
      </c>
      <c r="G66" s="257">
        <f>SUM(C66:E66)</f>
        <v>0</v>
      </c>
    </row>
    <row r="67" spans="1:7" hidden="1" x14ac:dyDescent="0.2">
      <c r="A67" s="559">
        <v>17</v>
      </c>
      <c r="B67" s="256" t="s">
        <v>924</v>
      </c>
      <c r="C67" s="562">
        <f>SUM(C69:C71)</f>
        <v>0</v>
      </c>
      <c r="D67" s="562">
        <f t="shared" ref="D67:G67" si="8">SUM(D69:D71)</f>
        <v>0</v>
      </c>
      <c r="E67" s="562">
        <f t="shared" si="8"/>
        <v>0</v>
      </c>
      <c r="F67" s="562">
        <f t="shared" si="8"/>
        <v>0</v>
      </c>
      <c r="G67" s="562">
        <f t="shared" si="8"/>
        <v>0</v>
      </c>
    </row>
    <row r="68" spans="1:7" hidden="1" x14ac:dyDescent="0.2">
      <c r="A68" s="559"/>
      <c r="B68" s="256" t="s">
        <v>139</v>
      </c>
      <c r="C68" s="562"/>
      <c r="D68" s="562"/>
      <c r="E68" s="562"/>
      <c r="F68" s="562"/>
      <c r="G68" s="562"/>
    </row>
    <row r="69" spans="1:7" hidden="1" x14ac:dyDescent="0.2">
      <c r="A69" s="231">
        <v>18</v>
      </c>
      <c r="B69" s="238" t="s">
        <v>920</v>
      </c>
      <c r="C69" s="257">
        <v>0</v>
      </c>
      <c r="D69" s="257">
        <v>0</v>
      </c>
      <c r="E69" s="257">
        <v>0</v>
      </c>
      <c r="F69" s="258">
        <v>0</v>
      </c>
      <c r="G69" s="257">
        <f>SUM(C69:E69)</f>
        <v>0</v>
      </c>
    </row>
    <row r="70" spans="1:7" ht="38.25" hidden="1" x14ac:dyDescent="0.2">
      <c r="A70" s="231">
        <v>19</v>
      </c>
      <c r="B70" s="238" t="s">
        <v>337</v>
      </c>
      <c r="C70" s="257">
        <v>0</v>
      </c>
      <c r="D70" s="257">
        <v>0</v>
      </c>
      <c r="E70" s="257">
        <v>0</v>
      </c>
      <c r="F70" s="257">
        <v>0</v>
      </c>
      <c r="G70" s="257">
        <f>SUM(C70:E70)</f>
        <v>0</v>
      </c>
    </row>
    <row r="71" spans="1:7" hidden="1" x14ac:dyDescent="0.2">
      <c r="A71" s="231">
        <v>20</v>
      </c>
      <c r="B71" s="238" t="s">
        <v>422</v>
      </c>
      <c r="C71" s="257">
        <v>0</v>
      </c>
      <c r="D71" s="257">
        <v>0</v>
      </c>
      <c r="E71" s="257">
        <v>0</v>
      </c>
      <c r="F71" s="257">
        <v>0</v>
      </c>
      <c r="G71" s="257">
        <f>SUM(C71:E71)</f>
        <v>0</v>
      </c>
    </row>
    <row r="72" spans="1:7" ht="51" x14ac:dyDescent="0.2">
      <c r="A72" s="559">
        <v>21</v>
      </c>
      <c r="B72" s="256" t="s">
        <v>925</v>
      </c>
      <c r="C72" s="562">
        <f>SUM(C74:C76)</f>
        <v>1</v>
      </c>
      <c r="D72" s="562">
        <f t="shared" ref="D72:G72" si="9">SUM(D74:D76)</f>
        <v>0</v>
      </c>
      <c r="E72" s="562">
        <f t="shared" si="9"/>
        <v>0</v>
      </c>
      <c r="F72" s="562">
        <f t="shared" si="9"/>
        <v>0</v>
      </c>
      <c r="G72" s="562">
        <f t="shared" si="9"/>
        <v>1</v>
      </c>
    </row>
    <row r="73" spans="1:7" x14ac:dyDescent="0.2">
      <c r="A73" s="559"/>
      <c r="B73" s="256" t="s">
        <v>139</v>
      </c>
      <c r="C73" s="562"/>
      <c r="D73" s="562"/>
      <c r="E73" s="562"/>
      <c r="F73" s="562"/>
      <c r="G73" s="562"/>
    </row>
    <row r="74" spans="1:7" x14ac:dyDescent="0.2">
      <c r="A74" s="231">
        <v>22</v>
      </c>
      <c r="B74" s="238" t="s">
        <v>920</v>
      </c>
      <c r="C74" s="257">
        <v>1</v>
      </c>
      <c r="D74" s="257">
        <v>0</v>
      </c>
      <c r="E74" s="257">
        <v>0</v>
      </c>
      <c r="F74" s="258">
        <v>0</v>
      </c>
      <c r="G74" s="257">
        <f>SUM(C74:E74)</f>
        <v>1</v>
      </c>
    </row>
    <row r="75" spans="1:7" ht="39" hidden="1" thickBot="1" x14ac:dyDescent="0.25">
      <c r="A75" s="145">
        <v>23</v>
      </c>
      <c r="B75" s="58" t="s">
        <v>337</v>
      </c>
      <c r="C75" s="177">
        <v>0</v>
      </c>
      <c r="D75" s="177">
        <v>0</v>
      </c>
      <c r="E75" s="177">
        <v>0</v>
      </c>
      <c r="F75" s="177">
        <v>0</v>
      </c>
      <c r="G75" s="177">
        <f>SUM(C75:E75)</f>
        <v>0</v>
      </c>
    </row>
    <row r="76" spans="1:7" ht="13.5" hidden="1" thickBot="1" x14ac:dyDescent="0.25">
      <c r="A76" s="145">
        <v>24</v>
      </c>
      <c r="B76" s="58" t="s">
        <v>422</v>
      </c>
      <c r="C76" s="177">
        <v>0</v>
      </c>
      <c r="D76" s="177">
        <v>0</v>
      </c>
      <c r="E76" s="177">
        <v>0</v>
      </c>
      <c r="F76" s="177">
        <v>0</v>
      </c>
      <c r="G76" s="177">
        <f>SUM(C76:E76)</f>
        <v>0</v>
      </c>
    </row>
    <row r="77" spans="1:7" ht="13.5" hidden="1" thickBot="1" x14ac:dyDescent="0.25">
      <c r="A77" s="147">
        <v>25</v>
      </c>
      <c r="B77" s="154" t="s">
        <v>733</v>
      </c>
      <c r="C77" s="565"/>
      <c r="D77" s="566"/>
      <c r="E77" s="566"/>
      <c r="F77" s="566"/>
      <c r="G77" s="567"/>
    </row>
  </sheetData>
  <mergeCells count="92">
    <mergeCell ref="C77:G77"/>
    <mergeCell ref="F47:F48"/>
    <mergeCell ref="F52:F53"/>
    <mergeCell ref="F57:F58"/>
    <mergeCell ref="F62:F63"/>
    <mergeCell ref="F67:F68"/>
    <mergeCell ref="F72:F73"/>
    <mergeCell ref="C40:G40"/>
    <mergeCell ref="A44:A45"/>
    <mergeCell ref="B44:B45"/>
    <mergeCell ref="C44:C45"/>
    <mergeCell ref="D44:E44"/>
    <mergeCell ref="F44:F45"/>
    <mergeCell ref="G44:G45"/>
    <mergeCell ref="A42:G42"/>
    <mergeCell ref="A7:A8"/>
    <mergeCell ref="B7:B8"/>
    <mergeCell ref="C7:C8"/>
    <mergeCell ref="D7:E7"/>
    <mergeCell ref="F7:F8"/>
    <mergeCell ref="G7:G8"/>
    <mergeCell ref="F10:F11"/>
    <mergeCell ref="F15:F16"/>
    <mergeCell ref="F20:F21"/>
    <mergeCell ref="F25:F26"/>
    <mergeCell ref="G20:G21"/>
    <mergeCell ref="G25:G26"/>
    <mergeCell ref="A72:A73"/>
    <mergeCell ref="C72:C73"/>
    <mergeCell ref="D72:D73"/>
    <mergeCell ref="E72:E73"/>
    <mergeCell ref="G72:G73"/>
    <mergeCell ref="A62:A63"/>
    <mergeCell ref="C62:C63"/>
    <mergeCell ref="D62:D63"/>
    <mergeCell ref="E62:E63"/>
    <mergeCell ref="G62:G63"/>
    <mergeCell ref="A67:A68"/>
    <mergeCell ref="C67:C68"/>
    <mergeCell ref="D67:D68"/>
    <mergeCell ref="E67:E68"/>
    <mergeCell ref="G67:G68"/>
    <mergeCell ref="A52:A53"/>
    <mergeCell ref="C52:C53"/>
    <mergeCell ref="D52:D53"/>
    <mergeCell ref="E52:E53"/>
    <mergeCell ref="G52:G53"/>
    <mergeCell ref="A57:A58"/>
    <mergeCell ref="C57:C58"/>
    <mergeCell ref="D57:D58"/>
    <mergeCell ref="E57:E58"/>
    <mergeCell ref="G57:G58"/>
    <mergeCell ref="A47:A48"/>
    <mergeCell ref="C47:C48"/>
    <mergeCell ref="D47:D48"/>
    <mergeCell ref="E47:E48"/>
    <mergeCell ref="G47:G48"/>
    <mergeCell ref="G30:G31"/>
    <mergeCell ref="A35:A36"/>
    <mergeCell ref="C35:C36"/>
    <mergeCell ref="D35:D36"/>
    <mergeCell ref="E35:E36"/>
    <mergeCell ref="G35:G36"/>
    <mergeCell ref="F30:F31"/>
    <mergeCell ref="A30:A31"/>
    <mergeCell ref="C30:C31"/>
    <mergeCell ref="D30:D31"/>
    <mergeCell ref="E30:E31"/>
    <mergeCell ref="F35:F36"/>
    <mergeCell ref="A10:A11"/>
    <mergeCell ref="C10:C11"/>
    <mergeCell ref="D10:D11"/>
    <mergeCell ref="E10:E11"/>
    <mergeCell ref="G10:G11"/>
    <mergeCell ref="A15:A16"/>
    <mergeCell ref="C15:C16"/>
    <mergeCell ref="D15:D16"/>
    <mergeCell ref="E15:E16"/>
    <mergeCell ref="G15:G16"/>
    <mergeCell ref="A20:A21"/>
    <mergeCell ref="C20:C21"/>
    <mergeCell ref="D20:D21"/>
    <mergeCell ref="E20:E21"/>
    <mergeCell ref="A25:A26"/>
    <mergeCell ref="C25:C26"/>
    <mergeCell ref="D25:D26"/>
    <mergeCell ref="E25:E26"/>
    <mergeCell ref="A5:G5"/>
    <mergeCell ref="A1:G1"/>
    <mergeCell ref="A2:G2"/>
    <mergeCell ref="A3:G3"/>
    <mergeCell ref="A4:G4"/>
  </mergeCells>
  <printOptions horizontalCentered="1"/>
  <pageMargins left="0.39370078740157483" right="0.39370078740157483" top="0.39370078740157483" bottom="0.39370078740157483" header="0.31496062992125984" footer="0.31496062992125984"/>
  <pageSetup paperSize="9" orientation="portrait" horizontalDpi="0" verticalDpi="0" r:id="rId1"/>
  <rowBreaks count="1" manualBreakCount="1">
    <brk id="4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9"/>
  <sheetViews>
    <sheetView view="pageBreakPreview" zoomScaleNormal="100" zoomScaleSheetLayoutView="100" workbookViewId="0">
      <selection activeCell="D9" sqref="D9"/>
    </sheetView>
  </sheetViews>
  <sheetFormatPr defaultRowHeight="12.75" x14ac:dyDescent="0.2"/>
  <cols>
    <col min="1" max="1" width="7.140625" customWidth="1"/>
    <col min="2" max="2" width="32.85546875" customWidth="1"/>
    <col min="3" max="3" width="24" customWidth="1"/>
    <col min="4" max="4" width="24.140625" customWidth="1"/>
  </cols>
  <sheetData>
    <row r="1" spans="1:4" s="51" customFormat="1" ht="15.75" x14ac:dyDescent="0.2">
      <c r="A1" s="548" t="s">
        <v>127</v>
      </c>
      <c r="B1" s="548"/>
      <c r="C1" s="548"/>
      <c r="D1" s="548"/>
    </row>
    <row r="2" spans="1:4" s="51" customFormat="1" ht="15.75" x14ac:dyDescent="0.2">
      <c r="A2" s="549" t="s">
        <v>128</v>
      </c>
      <c r="B2" s="549"/>
      <c r="C2" s="549"/>
      <c r="D2" s="549"/>
    </row>
    <row r="3" spans="1:4" s="51" customFormat="1" ht="15.75" x14ac:dyDescent="0.2">
      <c r="A3" s="549" t="str">
        <f>'5.1'!A3:H3</f>
        <v>по состоянию на 31.12.2025</v>
      </c>
      <c r="B3" s="549"/>
      <c r="C3" s="549"/>
      <c r="D3" s="549"/>
    </row>
    <row r="4" spans="1:4" s="51" customFormat="1" ht="15.75" x14ac:dyDescent="0.2">
      <c r="A4" s="569" t="s">
        <v>769</v>
      </c>
      <c r="B4" s="569"/>
      <c r="C4" s="569"/>
      <c r="D4" s="569"/>
    </row>
    <row r="5" spans="1:4" s="51" customFormat="1" ht="28.5" customHeight="1" x14ac:dyDescent="0.2">
      <c r="A5" s="558" t="s">
        <v>718</v>
      </c>
      <c r="B5" s="558"/>
      <c r="C5" s="558"/>
      <c r="D5" s="558"/>
    </row>
    <row r="6" spans="1:4" s="51" customFormat="1" x14ac:dyDescent="0.2">
      <c r="A6" s="72"/>
      <c r="D6" s="56" t="s">
        <v>709</v>
      </c>
    </row>
    <row r="7" spans="1:4" s="51" customFormat="1" ht="25.5" x14ac:dyDescent="0.2">
      <c r="A7" s="234" t="s">
        <v>1</v>
      </c>
      <c r="B7" s="234" t="s">
        <v>3</v>
      </c>
      <c r="C7" s="234" t="str">
        <f>'5.1'!C7</f>
        <v>31 декабря 2025 г.</v>
      </c>
      <c r="D7" s="234" t="str">
        <f>'5.1'!F7</f>
        <v>31 декабря 2024 г.</v>
      </c>
    </row>
    <row r="8" spans="1:4" s="51" customFormat="1" x14ac:dyDescent="0.2">
      <c r="A8" s="234">
        <v>1</v>
      </c>
      <c r="B8" s="234">
        <v>2</v>
      </c>
      <c r="C8" s="234">
        <v>3</v>
      </c>
      <c r="D8" s="234">
        <v>4</v>
      </c>
    </row>
    <row r="9" spans="1:4" s="51" customFormat="1" x14ac:dyDescent="0.2">
      <c r="A9" s="271">
        <v>1</v>
      </c>
      <c r="B9" s="88" t="s">
        <v>895</v>
      </c>
      <c r="C9" s="356" t="s">
        <v>1278</v>
      </c>
      <c r="D9" s="356" t="s">
        <v>1279</v>
      </c>
    </row>
    <row r="10" spans="1:4" s="51" customFormat="1" hidden="1" x14ac:dyDescent="0.2">
      <c r="A10" s="271">
        <v>2</v>
      </c>
      <c r="B10" s="88" t="s">
        <v>896</v>
      </c>
      <c r="C10" s="356">
        <v>0</v>
      </c>
      <c r="D10" s="356">
        <v>0</v>
      </c>
    </row>
    <row r="11" spans="1:4" s="51" customFormat="1" hidden="1" x14ac:dyDescent="0.2">
      <c r="A11" s="271">
        <v>3</v>
      </c>
      <c r="B11" s="88" t="s">
        <v>897</v>
      </c>
      <c r="C11" s="356">
        <v>0</v>
      </c>
      <c r="D11" s="356">
        <v>0</v>
      </c>
    </row>
    <row r="12" spans="1:4" s="51" customFormat="1" ht="38.25" hidden="1" x14ac:dyDescent="0.2">
      <c r="A12" s="271">
        <v>4</v>
      </c>
      <c r="B12" s="88" t="s">
        <v>898</v>
      </c>
      <c r="C12" s="356">
        <v>0</v>
      </c>
      <c r="D12" s="356">
        <v>0</v>
      </c>
    </row>
    <row r="13" spans="1:4" s="51" customFormat="1" ht="38.25" hidden="1" x14ac:dyDescent="0.2">
      <c r="A13" s="271">
        <v>5</v>
      </c>
      <c r="B13" s="88" t="s">
        <v>899</v>
      </c>
      <c r="C13" s="356">
        <v>0</v>
      </c>
      <c r="D13" s="356">
        <v>0</v>
      </c>
    </row>
    <row r="14" spans="1:4" s="51" customFormat="1" ht="25.5" hidden="1" x14ac:dyDescent="0.2">
      <c r="A14" s="271">
        <v>6</v>
      </c>
      <c r="B14" s="88" t="s">
        <v>900</v>
      </c>
      <c r="C14" s="356">
        <v>0</v>
      </c>
      <c r="D14" s="356">
        <v>0</v>
      </c>
    </row>
    <row r="15" spans="1:4" s="51" customFormat="1" hidden="1" x14ac:dyDescent="0.2">
      <c r="A15" s="271">
        <v>7</v>
      </c>
      <c r="B15" s="88" t="s">
        <v>303</v>
      </c>
      <c r="C15" s="356">
        <v>0</v>
      </c>
      <c r="D15" s="356">
        <v>0</v>
      </c>
    </row>
    <row r="16" spans="1:4" s="51" customFormat="1" hidden="1" x14ac:dyDescent="0.2">
      <c r="A16" s="271">
        <v>8</v>
      </c>
      <c r="B16" s="88" t="s">
        <v>901</v>
      </c>
      <c r="C16" s="356">
        <v>0</v>
      </c>
      <c r="D16" s="356">
        <v>0</v>
      </c>
    </row>
    <row r="17" spans="1:4" s="51" customFormat="1" hidden="1" x14ac:dyDescent="0.2">
      <c r="A17" s="271">
        <v>9</v>
      </c>
      <c r="B17" s="88" t="s">
        <v>146</v>
      </c>
      <c r="C17" s="356">
        <v>0</v>
      </c>
      <c r="D17" s="356">
        <v>0</v>
      </c>
    </row>
    <row r="18" spans="1:4" s="51" customFormat="1" x14ac:dyDescent="0.2">
      <c r="A18" s="272">
        <v>11</v>
      </c>
      <c r="B18" s="273" t="s">
        <v>136</v>
      </c>
      <c r="C18" s="354" t="s">
        <v>1278</v>
      </c>
      <c r="D18" s="354" t="s">
        <v>1279</v>
      </c>
    </row>
    <row r="19" spans="1:4" s="51" customFormat="1" x14ac:dyDescent="0.2"/>
    <row r="20" spans="1:4" hidden="1" x14ac:dyDescent="0.2">
      <c r="A20" s="568" t="s">
        <v>710</v>
      </c>
      <c r="B20" s="568"/>
      <c r="C20" s="568"/>
      <c r="D20" s="568"/>
    </row>
    <row r="21" spans="1:4" hidden="1" x14ac:dyDescent="0.2">
      <c r="A21" s="568" t="s">
        <v>711</v>
      </c>
      <c r="B21" s="568"/>
      <c r="C21" s="568"/>
      <c r="D21" s="568"/>
    </row>
    <row r="22" spans="1:4" hidden="1" x14ac:dyDescent="0.2">
      <c r="A22" s="568" t="s">
        <v>712</v>
      </c>
      <c r="B22" s="568"/>
      <c r="C22" s="568"/>
      <c r="D22" s="568"/>
    </row>
    <row r="23" spans="1:4" ht="71.25" hidden="1" customHeight="1" x14ac:dyDescent="0.2">
      <c r="A23" s="568" t="s">
        <v>713</v>
      </c>
      <c r="B23" s="568"/>
      <c r="C23" s="568"/>
      <c r="D23" s="568"/>
    </row>
    <row r="24" spans="1:4" hidden="1" x14ac:dyDescent="0.2">
      <c r="A24" s="116"/>
      <c r="B24" s="116"/>
      <c r="C24" s="116"/>
      <c r="D24" s="116"/>
    </row>
    <row r="25" spans="1:4" hidden="1" x14ac:dyDescent="0.2">
      <c r="A25" s="568" t="s">
        <v>714</v>
      </c>
      <c r="B25" s="568"/>
      <c r="C25" s="568"/>
      <c r="D25" s="568"/>
    </row>
    <row r="26" spans="1:4" hidden="1" x14ac:dyDescent="0.2">
      <c r="A26" s="116"/>
      <c r="B26" s="116"/>
      <c r="C26" s="116"/>
      <c r="D26" s="116"/>
    </row>
    <row r="27" spans="1:4" ht="39.75" hidden="1" customHeight="1" x14ac:dyDescent="0.2">
      <c r="A27" s="568" t="s">
        <v>715</v>
      </c>
      <c r="B27" s="568"/>
      <c r="C27" s="568"/>
      <c r="D27" s="568"/>
    </row>
    <row r="28" spans="1:4" ht="36" hidden="1" customHeight="1" x14ac:dyDescent="0.2">
      <c r="A28" s="568" t="s">
        <v>716</v>
      </c>
      <c r="B28" s="568"/>
      <c r="C28" s="568"/>
      <c r="D28" s="568"/>
    </row>
    <row r="29" spans="1:4" ht="25.5" hidden="1" customHeight="1" x14ac:dyDescent="0.2">
      <c r="A29" s="568" t="s">
        <v>717</v>
      </c>
      <c r="B29" s="568"/>
      <c r="C29" s="568"/>
      <c r="D29" s="568"/>
    </row>
  </sheetData>
  <mergeCells count="13">
    <mergeCell ref="A20:D20"/>
    <mergeCell ref="A1:D1"/>
    <mergeCell ref="A2:D2"/>
    <mergeCell ref="A3:D3"/>
    <mergeCell ref="A4:D4"/>
    <mergeCell ref="A5:D5"/>
    <mergeCell ref="A29:D29"/>
    <mergeCell ref="A21:D21"/>
    <mergeCell ref="A22:D22"/>
    <mergeCell ref="A23:D23"/>
    <mergeCell ref="A25:D25"/>
    <mergeCell ref="A27:D27"/>
    <mergeCell ref="A28:D28"/>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4"/>
  <sheetViews>
    <sheetView view="pageBreakPreview" zoomScaleNormal="100" zoomScaleSheetLayoutView="100" workbookViewId="0">
      <selection activeCell="D32" sqref="D32"/>
    </sheetView>
  </sheetViews>
  <sheetFormatPr defaultRowHeight="12.75" x14ac:dyDescent="0.2"/>
  <cols>
    <col min="1" max="1" width="7.140625" customWidth="1"/>
    <col min="2" max="2" width="32.85546875" customWidth="1"/>
    <col min="3" max="3" width="23.42578125" customWidth="1"/>
    <col min="4" max="4" width="22.5703125" customWidth="1"/>
  </cols>
  <sheetData>
    <row r="1" spans="1:4" s="51" customFormat="1" ht="15.75" x14ac:dyDescent="0.2">
      <c r="A1" s="548" t="s">
        <v>127</v>
      </c>
      <c r="B1" s="548"/>
      <c r="C1" s="548"/>
      <c r="D1" s="548"/>
    </row>
    <row r="2" spans="1:4" s="51" customFormat="1" ht="15.75" x14ac:dyDescent="0.2">
      <c r="A2" s="549" t="s">
        <v>128</v>
      </c>
      <c r="B2" s="549"/>
      <c r="C2" s="549"/>
      <c r="D2" s="549"/>
    </row>
    <row r="3" spans="1:4" s="51" customFormat="1" ht="15.75" x14ac:dyDescent="0.2">
      <c r="A3" s="549" t="str">
        <f>'5.1'!A3:H3</f>
        <v>по состоянию на 31.12.2025</v>
      </c>
      <c r="B3" s="549"/>
      <c r="C3" s="549"/>
      <c r="D3" s="549"/>
    </row>
    <row r="4" spans="1:4" s="51" customFormat="1" ht="15.75" x14ac:dyDescent="0.2">
      <c r="A4" s="569" t="s">
        <v>769</v>
      </c>
      <c r="B4" s="569"/>
      <c r="C4" s="569"/>
      <c r="D4" s="569"/>
    </row>
    <row r="5" spans="1:4" s="51" customFormat="1" ht="30" customHeight="1" x14ac:dyDescent="0.2">
      <c r="A5" s="558" t="s">
        <v>927</v>
      </c>
      <c r="B5" s="558"/>
      <c r="C5" s="558"/>
      <c r="D5" s="558"/>
    </row>
    <row r="6" spans="1:4" s="51" customFormat="1" x14ac:dyDescent="0.2">
      <c r="A6" s="72"/>
      <c r="D6" s="56" t="s">
        <v>720</v>
      </c>
    </row>
    <row r="7" spans="1:4" s="51" customFormat="1" ht="25.5" x14ac:dyDescent="0.2">
      <c r="A7" s="234" t="s">
        <v>1</v>
      </c>
      <c r="B7" s="234" t="s">
        <v>3</v>
      </c>
      <c r="C7" s="234" t="str">
        <f>'5.1'!C7:E7</f>
        <v>31 декабря 2025 г.</v>
      </c>
      <c r="D7" s="234" t="str">
        <f>'5.1'!F7</f>
        <v>31 декабря 2024 г.</v>
      </c>
    </row>
    <row r="8" spans="1:4" s="51" customFormat="1" x14ac:dyDescent="0.2">
      <c r="A8" s="234">
        <v>1</v>
      </c>
      <c r="B8" s="234">
        <v>2</v>
      </c>
      <c r="C8" s="234">
        <v>3</v>
      </c>
      <c r="D8" s="234">
        <v>4</v>
      </c>
    </row>
    <row r="9" spans="1:4" s="51" customFormat="1" x14ac:dyDescent="0.2">
      <c r="A9" s="274">
        <v>1</v>
      </c>
      <c r="B9" s="275" t="s">
        <v>902</v>
      </c>
      <c r="C9" s="357" t="s">
        <v>1278</v>
      </c>
      <c r="D9" s="357" t="s">
        <v>1279</v>
      </c>
    </row>
    <row r="10" spans="1:4" s="51" customFormat="1" ht="25.5" x14ac:dyDescent="0.2">
      <c r="A10" s="271">
        <v>2</v>
      </c>
      <c r="B10" s="88" t="s">
        <v>342</v>
      </c>
      <c r="C10" s="356" t="s">
        <v>1278</v>
      </c>
      <c r="D10" s="356" t="s">
        <v>1279</v>
      </c>
    </row>
    <row r="11" spans="1:4" s="51" customFormat="1" hidden="1" x14ac:dyDescent="0.2">
      <c r="A11" s="271">
        <v>3</v>
      </c>
      <c r="B11" s="88" t="s">
        <v>343</v>
      </c>
      <c r="C11" s="355">
        <v>0</v>
      </c>
      <c r="D11" s="355">
        <v>0</v>
      </c>
    </row>
    <row r="12" spans="1:4" s="51" customFormat="1" hidden="1" x14ac:dyDescent="0.2">
      <c r="A12" s="271">
        <v>4</v>
      </c>
      <c r="B12" s="88" t="s">
        <v>344</v>
      </c>
      <c r="C12" s="355">
        <v>0</v>
      </c>
      <c r="D12" s="355">
        <v>0</v>
      </c>
    </row>
    <row r="13" spans="1:4" s="51" customFormat="1" ht="38.25" hidden="1" x14ac:dyDescent="0.2">
      <c r="A13" s="274">
        <v>5</v>
      </c>
      <c r="B13" s="275" t="s">
        <v>719</v>
      </c>
      <c r="C13" s="358">
        <v>0</v>
      </c>
      <c r="D13" s="358">
        <v>0</v>
      </c>
    </row>
    <row r="14" spans="1:4" s="51" customFormat="1" hidden="1" x14ac:dyDescent="0.2">
      <c r="A14" s="271">
        <v>6</v>
      </c>
      <c r="B14" s="88" t="s">
        <v>339</v>
      </c>
      <c r="C14" s="355">
        <v>0</v>
      </c>
      <c r="D14" s="355">
        <v>0</v>
      </c>
    </row>
    <row r="15" spans="1:4" s="51" customFormat="1" ht="25.5" hidden="1" x14ac:dyDescent="0.2">
      <c r="A15" s="271">
        <v>7</v>
      </c>
      <c r="B15" s="88" t="s">
        <v>340</v>
      </c>
      <c r="C15" s="355">
        <v>0</v>
      </c>
      <c r="D15" s="355">
        <v>0</v>
      </c>
    </row>
    <row r="16" spans="1:4" s="51" customFormat="1" hidden="1" x14ac:dyDescent="0.2">
      <c r="A16" s="271">
        <v>8</v>
      </c>
      <c r="B16" s="88" t="s">
        <v>341</v>
      </c>
      <c r="C16" s="355">
        <v>0</v>
      </c>
      <c r="D16" s="355">
        <v>0</v>
      </c>
    </row>
    <row r="17" spans="1:4" s="51" customFormat="1" ht="25.5" hidden="1" x14ac:dyDescent="0.2">
      <c r="A17" s="271">
        <v>9</v>
      </c>
      <c r="B17" s="88" t="s">
        <v>342</v>
      </c>
      <c r="C17" s="355">
        <v>0</v>
      </c>
      <c r="D17" s="355">
        <v>0</v>
      </c>
    </row>
    <row r="18" spans="1:4" s="51" customFormat="1" hidden="1" x14ac:dyDescent="0.2">
      <c r="A18" s="271">
        <v>10</v>
      </c>
      <c r="B18" s="88" t="s">
        <v>343</v>
      </c>
      <c r="C18" s="355">
        <v>0</v>
      </c>
      <c r="D18" s="355">
        <v>0</v>
      </c>
    </row>
    <row r="19" spans="1:4" s="51" customFormat="1" hidden="1" x14ac:dyDescent="0.2">
      <c r="A19" s="271">
        <v>11</v>
      </c>
      <c r="B19" s="88" t="s">
        <v>344</v>
      </c>
      <c r="C19" s="355">
        <v>0</v>
      </c>
      <c r="D19" s="355">
        <v>0</v>
      </c>
    </row>
    <row r="20" spans="1:4" s="51" customFormat="1" x14ac:dyDescent="0.2">
      <c r="A20" s="272">
        <v>12</v>
      </c>
      <c r="B20" s="273" t="s">
        <v>136</v>
      </c>
      <c r="C20" s="354" t="s">
        <v>1278</v>
      </c>
      <c r="D20" s="354" t="s">
        <v>1279</v>
      </c>
    </row>
    <row r="21" spans="1:4" s="51" customFormat="1" ht="26.25" customHeight="1" x14ac:dyDescent="0.2">
      <c r="A21" s="276">
        <v>13</v>
      </c>
      <c r="B21" s="216" t="s">
        <v>733</v>
      </c>
      <c r="C21" s="570" t="s">
        <v>930</v>
      </c>
      <c r="D21" s="570"/>
    </row>
    <row r="24" spans="1:4" ht="13.5" customHeight="1" x14ac:dyDescent="0.2"/>
  </sheetData>
  <mergeCells count="6">
    <mergeCell ref="C21:D21"/>
    <mergeCell ref="A1:D1"/>
    <mergeCell ref="A2:D2"/>
    <mergeCell ref="A3:D3"/>
    <mergeCell ref="A4:D4"/>
    <mergeCell ref="A5:D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H23"/>
  <sheetViews>
    <sheetView view="pageBreakPreview" zoomScaleNormal="100" zoomScaleSheetLayoutView="100" workbookViewId="0">
      <selection activeCell="D11" sqref="D11"/>
    </sheetView>
  </sheetViews>
  <sheetFormatPr defaultRowHeight="12.75" x14ac:dyDescent="0.2"/>
  <cols>
    <col min="1" max="1" width="6.140625" style="51" customWidth="1"/>
    <col min="2" max="2" width="21.28515625" style="51" customWidth="1"/>
    <col min="3" max="4" width="14.140625" style="51" customWidth="1"/>
    <col min="5" max="5" width="15.7109375" style="51" customWidth="1"/>
    <col min="6" max="6" width="14.140625" style="51" customWidth="1"/>
    <col min="7" max="7" width="13.140625" style="51" customWidth="1"/>
    <col min="8" max="8" width="15" style="51" customWidth="1"/>
    <col min="9" max="9" width="11" style="51" customWidth="1"/>
    <col min="10" max="12" width="9.140625" style="51"/>
    <col min="13" max="13" width="12" style="51" customWidth="1"/>
    <col min="14" max="14" width="14.140625" style="51" customWidth="1"/>
    <col min="15" max="16384" width="9.140625" style="51"/>
  </cols>
  <sheetData>
    <row r="1" spans="1:8" ht="15.75" x14ac:dyDescent="0.2">
      <c r="A1" s="548" t="s">
        <v>127</v>
      </c>
      <c r="B1" s="548"/>
      <c r="C1" s="548"/>
      <c r="D1" s="548"/>
      <c r="E1" s="548"/>
      <c r="F1" s="548"/>
      <c r="G1" s="548"/>
      <c r="H1" s="548"/>
    </row>
    <row r="2" spans="1:8" ht="15.75" x14ac:dyDescent="0.2">
      <c r="A2" s="549" t="s">
        <v>128</v>
      </c>
      <c r="B2" s="549"/>
      <c r="C2" s="549"/>
      <c r="D2" s="549"/>
      <c r="E2" s="549"/>
      <c r="F2" s="549"/>
      <c r="G2" s="549"/>
      <c r="H2" s="549"/>
    </row>
    <row r="3" spans="1:8" ht="15.75" x14ac:dyDescent="0.2">
      <c r="A3" s="549" t="str">
        <f>'5.1'!A3:H3</f>
        <v>по состоянию на 31.12.2025</v>
      </c>
      <c r="B3" s="549"/>
      <c r="C3" s="549"/>
      <c r="D3" s="549"/>
      <c r="E3" s="549"/>
      <c r="F3" s="549"/>
      <c r="G3" s="549"/>
      <c r="H3" s="549"/>
    </row>
    <row r="4" spans="1:8" ht="15.75" x14ac:dyDescent="0.2">
      <c r="A4" s="549" t="s">
        <v>770</v>
      </c>
      <c r="B4" s="549"/>
      <c r="C4" s="549"/>
      <c r="D4" s="549"/>
      <c r="E4" s="549"/>
      <c r="F4" s="549"/>
      <c r="G4" s="549"/>
      <c r="H4" s="549"/>
    </row>
    <row r="5" spans="1:8" ht="27" customHeight="1" x14ac:dyDescent="0.2">
      <c r="A5" s="572" t="s">
        <v>928</v>
      </c>
      <c r="B5" s="572"/>
      <c r="C5" s="572"/>
      <c r="D5" s="572"/>
      <c r="E5" s="572"/>
      <c r="F5" s="572"/>
      <c r="G5" s="572"/>
      <c r="H5" s="572"/>
    </row>
    <row r="6" spans="1:8" x14ac:dyDescent="0.2">
      <c r="H6" s="62" t="s">
        <v>301</v>
      </c>
    </row>
    <row r="7" spans="1:8" ht="15.75" customHeight="1" x14ac:dyDescent="0.2">
      <c r="A7" s="550" t="s">
        <v>1</v>
      </c>
      <c r="B7" s="550" t="s">
        <v>3</v>
      </c>
      <c r="C7" s="550" t="str">
        <f>'5.1'!C7:E7</f>
        <v>31 декабря 2025 г.</v>
      </c>
      <c r="D7" s="550"/>
      <c r="E7" s="550"/>
      <c r="F7" s="550" t="str">
        <f>'5.1'!F7</f>
        <v>31 декабря 2024 г.</v>
      </c>
      <c r="G7" s="550"/>
      <c r="H7" s="550"/>
    </row>
    <row r="8" spans="1:8" ht="38.25" x14ac:dyDescent="0.2">
      <c r="A8" s="550"/>
      <c r="B8" s="550"/>
      <c r="C8" s="243" t="s">
        <v>130</v>
      </c>
      <c r="D8" s="243" t="s">
        <v>131</v>
      </c>
      <c r="E8" s="243" t="s">
        <v>132</v>
      </c>
      <c r="F8" s="243" t="s">
        <v>130</v>
      </c>
      <c r="G8" s="243" t="s">
        <v>131</v>
      </c>
      <c r="H8" s="243" t="s">
        <v>132</v>
      </c>
    </row>
    <row r="9" spans="1:8" x14ac:dyDescent="0.2">
      <c r="A9" s="243">
        <v>1</v>
      </c>
      <c r="B9" s="243">
        <v>2</v>
      </c>
      <c r="C9" s="243">
        <v>3</v>
      </c>
      <c r="D9" s="243">
        <v>4</v>
      </c>
      <c r="E9" s="243">
        <v>5</v>
      </c>
      <c r="F9" s="243">
        <v>3</v>
      </c>
      <c r="G9" s="243">
        <v>4</v>
      </c>
      <c r="H9" s="243">
        <v>5</v>
      </c>
    </row>
    <row r="10" spans="1:8" ht="89.25" hidden="1" x14ac:dyDescent="0.2">
      <c r="A10" s="244">
        <v>1</v>
      </c>
      <c r="B10" s="245" t="s">
        <v>302</v>
      </c>
      <c r="C10" s="246">
        <v>0</v>
      </c>
      <c r="D10" s="246">
        <v>0</v>
      </c>
      <c r="E10" s="246">
        <f t="shared" ref="E10:E21" si="0">C10-D10</f>
        <v>0</v>
      </c>
      <c r="F10" s="246">
        <v>0</v>
      </c>
      <c r="G10" s="246">
        <v>0</v>
      </c>
      <c r="H10" s="246">
        <f t="shared" ref="H10:H21" si="1">F10-G10</f>
        <v>0</v>
      </c>
    </row>
    <row r="11" spans="1:8" ht="89.25" x14ac:dyDescent="0.2">
      <c r="A11" s="244">
        <v>2</v>
      </c>
      <c r="B11" s="245" t="s">
        <v>312</v>
      </c>
      <c r="C11" s="362" t="s">
        <v>1280</v>
      </c>
      <c r="D11" s="359" t="s">
        <v>1288</v>
      </c>
      <c r="E11" s="362" t="s">
        <v>1281</v>
      </c>
      <c r="F11" s="362" t="s">
        <v>1282</v>
      </c>
      <c r="G11" s="359" t="s">
        <v>1223</v>
      </c>
      <c r="H11" s="362" t="s">
        <v>1283</v>
      </c>
    </row>
    <row r="12" spans="1:8" ht="25.5" hidden="1" x14ac:dyDescent="0.2">
      <c r="A12" s="244">
        <v>3</v>
      </c>
      <c r="B12" s="245" t="s">
        <v>303</v>
      </c>
      <c r="C12" s="360">
        <v>0</v>
      </c>
      <c r="D12" s="360">
        <v>0</v>
      </c>
      <c r="E12" s="360">
        <f t="shared" si="0"/>
        <v>0</v>
      </c>
      <c r="F12" s="360">
        <v>0</v>
      </c>
      <c r="G12" s="360">
        <v>0</v>
      </c>
      <c r="H12" s="360">
        <f t="shared" si="1"/>
        <v>0</v>
      </c>
    </row>
    <row r="13" spans="1:8" ht="89.25" hidden="1" x14ac:dyDescent="0.2">
      <c r="A13" s="244">
        <v>4</v>
      </c>
      <c r="B13" s="245" t="s">
        <v>304</v>
      </c>
      <c r="C13" s="360">
        <v>0</v>
      </c>
      <c r="D13" s="360">
        <v>0</v>
      </c>
      <c r="E13" s="360">
        <f t="shared" si="0"/>
        <v>0</v>
      </c>
      <c r="F13" s="360">
        <v>0</v>
      </c>
      <c r="G13" s="360">
        <v>0</v>
      </c>
      <c r="H13" s="360">
        <f t="shared" si="1"/>
        <v>0</v>
      </c>
    </row>
    <row r="14" spans="1:8" ht="76.5" hidden="1" x14ac:dyDescent="0.2">
      <c r="A14" s="244">
        <v>5</v>
      </c>
      <c r="B14" s="245" t="s">
        <v>305</v>
      </c>
      <c r="C14" s="360">
        <v>0</v>
      </c>
      <c r="D14" s="360">
        <v>0</v>
      </c>
      <c r="E14" s="360">
        <f t="shared" si="0"/>
        <v>0</v>
      </c>
      <c r="F14" s="360">
        <v>0</v>
      </c>
      <c r="G14" s="360">
        <v>0</v>
      </c>
      <c r="H14" s="360">
        <f t="shared" si="1"/>
        <v>0</v>
      </c>
    </row>
    <row r="15" spans="1:8" ht="89.25" hidden="1" x14ac:dyDescent="0.2">
      <c r="A15" s="244">
        <v>6</v>
      </c>
      <c r="B15" s="245" t="s">
        <v>306</v>
      </c>
      <c r="C15" s="360">
        <v>0</v>
      </c>
      <c r="D15" s="360">
        <v>0</v>
      </c>
      <c r="E15" s="360">
        <f t="shared" si="0"/>
        <v>0</v>
      </c>
      <c r="F15" s="360">
        <v>0</v>
      </c>
      <c r="G15" s="360">
        <v>0</v>
      </c>
      <c r="H15" s="360">
        <f t="shared" si="1"/>
        <v>0</v>
      </c>
    </row>
    <row r="16" spans="1:8" ht="89.25" hidden="1" x14ac:dyDescent="0.2">
      <c r="A16" s="244">
        <v>7</v>
      </c>
      <c r="B16" s="245" t="s">
        <v>307</v>
      </c>
      <c r="C16" s="360">
        <v>0</v>
      </c>
      <c r="D16" s="360">
        <v>0</v>
      </c>
      <c r="E16" s="360">
        <f t="shared" si="0"/>
        <v>0</v>
      </c>
      <c r="F16" s="360">
        <v>0</v>
      </c>
      <c r="G16" s="360">
        <v>0</v>
      </c>
      <c r="H16" s="360">
        <f t="shared" si="1"/>
        <v>0</v>
      </c>
    </row>
    <row r="17" spans="1:8" ht="114.75" hidden="1" x14ac:dyDescent="0.2">
      <c r="A17" s="244">
        <v>8</v>
      </c>
      <c r="B17" s="245" t="s">
        <v>308</v>
      </c>
      <c r="C17" s="360">
        <v>0</v>
      </c>
      <c r="D17" s="360">
        <v>0</v>
      </c>
      <c r="E17" s="360">
        <f t="shared" si="0"/>
        <v>0</v>
      </c>
      <c r="F17" s="360">
        <v>0</v>
      </c>
      <c r="G17" s="360">
        <v>0</v>
      </c>
      <c r="H17" s="360">
        <f t="shared" si="1"/>
        <v>0</v>
      </c>
    </row>
    <row r="18" spans="1:8" ht="89.25" hidden="1" x14ac:dyDescent="0.2">
      <c r="A18" s="244">
        <v>9</v>
      </c>
      <c r="B18" s="245" t="s">
        <v>309</v>
      </c>
      <c r="C18" s="360">
        <v>0</v>
      </c>
      <c r="D18" s="360">
        <v>0</v>
      </c>
      <c r="E18" s="360">
        <f t="shared" si="0"/>
        <v>0</v>
      </c>
      <c r="F18" s="360">
        <v>0</v>
      </c>
      <c r="G18" s="360">
        <v>0</v>
      </c>
      <c r="H18" s="360">
        <f t="shared" si="1"/>
        <v>0</v>
      </c>
    </row>
    <row r="19" spans="1:8" ht="76.5" hidden="1" x14ac:dyDescent="0.2">
      <c r="A19" s="244">
        <v>10</v>
      </c>
      <c r="B19" s="245" t="s">
        <v>311</v>
      </c>
      <c r="C19" s="360">
        <v>0</v>
      </c>
      <c r="D19" s="360">
        <v>0</v>
      </c>
      <c r="E19" s="360">
        <f t="shared" si="0"/>
        <v>0</v>
      </c>
      <c r="F19" s="360">
        <v>0</v>
      </c>
      <c r="G19" s="360">
        <v>0</v>
      </c>
      <c r="H19" s="360">
        <f t="shared" si="1"/>
        <v>0</v>
      </c>
    </row>
    <row r="20" spans="1:8" ht="76.5" hidden="1" x14ac:dyDescent="0.2">
      <c r="A20" s="244">
        <v>11</v>
      </c>
      <c r="B20" s="245" t="s">
        <v>311</v>
      </c>
      <c r="C20" s="360">
        <v>0</v>
      </c>
      <c r="D20" s="360">
        <v>0</v>
      </c>
      <c r="E20" s="360">
        <f t="shared" si="0"/>
        <v>0</v>
      </c>
      <c r="F20" s="360">
        <v>0</v>
      </c>
      <c r="G20" s="360">
        <v>0</v>
      </c>
      <c r="H20" s="360">
        <f t="shared" si="1"/>
        <v>0</v>
      </c>
    </row>
    <row r="21" spans="1:8" hidden="1" x14ac:dyDescent="0.2">
      <c r="A21" s="244">
        <v>12</v>
      </c>
      <c r="B21" s="245" t="s">
        <v>146</v>
      </c>
      <c r="C21" s="360">
        <v>0</v>
      </c>
      <c r="D21" s="360">
        <v>0</v>
      </c>
      <c r="E21" s="360">
        <f t="shared" si="0"/>
        <v>0</v>
      </c>
      <c r="F21" s="360">
        <v>0</v>
      </c>
      <c r="G21" s="360">
        <v>0</v>
      </c>
      <c r="H21" s="360">
        <f t="shared" si="1"/>
        <v>0</v>
      </c>
    </row>
    <row r="22" spans="1:8" x14ac:dyDescent="0.2">
      <c r="A22" s="250">
        <v>13</v>
      </c>
      <c r="B22" s="251" t="s">
        <v>136</v>
      </c>
      <c r="C22" s="363" t="s">
        <v>1280</v>
      </c>
      <c r="D22" s="361" t="s">
        <v>1288</v>
      </c>
      <c r="E22" s="363" t="s">
        <v>1281</v>
      </c>
      <c r="F22" s="363" t="s">
        <v>1282</v>
      </c>
      <c r="G22" s="361" t="s">
        <v>1223</v>
      </c>
      <c r="H22" s="363" t="s">
        <v>1283</v>
      </c>
    </row>
    <row r="23" spans="1:8" ht="138" customHeight="1" x14ac:dyDescent="0.2">
      <c r="A23" s="252">
        <v>14</v>
      </c>
      <c r="B23" s="253" t="s">
        <v>733</v>
      </c>
      <c r="C23" s="571" t="s">
        <v>929</v>
      </c>
      <c r="D23" s="571"/>
      <c r="E23" s="571"/>
      <c r="F23" s="571"/>
      <c r="G23" s="571"/>
      <c r="H23" s="571"/>
    </row>
  </sheetData>
  <mergeCells count="10">
    <mergeCell ref="C23:H23"/>
    <mergeCell ref="A1:H1"/>
    <mergeCell ref="A2:H2"/>
    <mergeCell ref="A3:H3"/>
    <mergeCell ref="A4:H4"/>
    <mergeCell ref="A7:A8"/>
    <mergeCell ref="B7:B8"/>
    <mergeCell ref="C7:E7"/>
    <mergeCell ref="F7:H7"/>
    <mergeCell ref="A5:H5"/>
  </mergeCells>
  <printOptions horizontalCentered="1"/>
  <pageMargins left="0.39370078740157483" right="0.39370078740157483" top="0.39370078740157483" bottom="0.39370078740157483" header="0.31496062992125984" footer="0.31496062992125984"/>
  <pageSetup paperSize="9" fitToHeight="42"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73"/>
  <sheetViews>
    <sheetView view="pageBreakPreview" zoomScaleNormal="100" zoomScaleSheetLayoutView="100" workbookViewId="0">
      <selection activeCell="C89" sqref="C89"/>
    </sheetView>
  </sheetViews>
  <sheetFormatPr defaultRowHeight="12.75" x14ac:dyDescent="0.2"/>
  <cols>
    <col min="1" max="1" width="9.28515625" style="51" bestFit="1" customWidth="1"/>
    <col min="2" max="2" width="19" style="51" customWidth="1"/>
    <col min="3" max="8" width="11.85546875" style="51" customWidth="1"/>
    <col min="9" max="16384" width="9.140625" style="51"/>
  </cols>
  <sheetData>
    <row r="1" spans="1:8" ht="15.75" x14ac:dyDescent="0.2">
      <c r="A1" s="548" t="s">
        <v>127</v>
      </c>
      <c r="B1" s="548"/>
      <c r="C1" s="548"/>
      <c r="D1" s="548"/>
      <c r="E1" s="548"/>
      <c r="F1" s="548"/>
      <c r="G1" s="548"/>
      <c r="H1" s="548"/>
    </row>
    <row r="2" spans="1:8" ht="15.75" x14ac:dyDescent="0.2">
      <c r="A2" s="549" t="s">
        <v>128</v>
      </c>
      <c r="B2" s="549"/>
      <c r="C2" s="549"/>
      <c r="D2" s="549"/>
      <c r="E2" s="549"/>
      <c r="F2" s="549"/>
      <c r="G2" s="549"/>
      <c r="H2" s="549"/>
    </row>
    <row r="3" spans="1:8" ht="15.75" x14ac:dyDescent="0.2">
      <c r="A3" s="549" t="str">
        <f>'5.1'!A3:H3</f>
        <v>по состоянию на 31.12.2025</v>
      </c>
      <c r="B3" s="549"/>
      <c r="C3" s="549"/>
      <c r="D3" s="549"/>
      <c r="E3" s="549"/>
      <c r="F3" s="549"/>
      <c r="G3" s="549"/>
      <c r="H3" s="549"/>
    </row>
    <row r="4" spans="1:8" ht="15.75" x14ac:dyDescent="0.2">
      <c r="A4" s="549" t="s">
        <v>770</v>
      </c>
      <c r="B4" s="549"/>
      <c r="C4" s="549"/>
      <c r="D4" s="549"/>
      <c r="E4" s="549"/>
      <c r="F4" s="549"/>
      <c r="G4" s="549"/>
      <c r="H4" s="549"/>
    </row>
    <row r="5" spans="1:8" ht="45.75" customHeight="1" x14ac:dyDescent="0.2">
      <c r="A5" s="558" t="s">
        <v>931</v>
      </c>
      <c r="B5" s="558"/>
      <c r="C5" s="558"/>
      <c r="D5" s="558"/>
      <c r="E5" s="558"/>
      <c r="F5" s="558"/>
      <c r="G5" s="558"/>
      <c r="H5" s="558"/>
    </row>
    <row r="6" spans="1:8" ht="15.75" x14ac:dyDescent="0.2">
      <c r="A6" s="150"/>
      <c r="B6" s="150"/>
      <c r="C6" s="150"/>
      <c r="D6" s="150"/>
      <c r="E6" s="150"/>
      <c r="F6" s="150"/>
      <c r="G6" s="150"/>
      <c r="H6" s="56" t="s">
        <v>313</v>
      </c>
    </row>
    <row r="7" spans="1:8" ht="52.5" customHeight="1" x14ac:dyDescent="0.2">
      <c r="A7" s="563" t="s">
        <v>1</v>
      </c>
      <c r="B7" s="563" t="s">
        <v>3</v>
      </c>
      <c r="C7" s="563" t="s">
        <v>914</v>
      </c>
      <c r="D7" s="564" t="s">
        <v>917</v>
      </c>
      <c r="E7" s="564"/>
      <c r="F7" s="564"/>
      <c r="G7" s="563" t="s">
        <v>918</v>
      </c>
      <c r="H7" s="563" t="s">
        <v>136</v>
      </c>
    </row>
    <row r="8" spans="1:8" ht="216.75" x14ac:dyDescent="0.2">
      <c r="A8" s="563"/>
      <c r="B8" s="563"/>
      <c r="C8" s="563"/>
      <c r="D8" s="234" t="s">
        <v>915</v>
      </c>
      <c r="E8" s="234" t="s">
        <v>932</v>
      </c>
      <c r="F8" s="234" t="s">
        <v>933</v>
      </c>
      <c r="G8" s="563"/>
      <c r="H8" s="563"/>
    </row>
    <row r="9" spans="1:8" x14ac:dyDescent="0.2">
      <c r="A9" s="234">
        <v>1</v>
      </c>
      <c r="B9" s="234">
        <v>2</v>
      </c>
      <c r="C9" s="234">
        <v>3</v>
      </c>
      <c r="D9" s="234">
        <v>4</v>
      </c>
      <c r="E9" s="234">
        <v>5</v>
      </c>
      <c r="F9" s="234">
        <v>6</v>
      </c>
      <c r="G9" s="234">
        <v>7</v>
      </c>
      <c r="H9" s="234">
        <v>8</v>
      </c>
    </row>
    <row r="10" spans="1:8" ht="63.75" x14ac:dyDescent="0.2">
      <c r="A10" s="559">
        <v>1</v>
      </c>
      <c r="B10" s="256" t="s">
        <v>919</v>
      </c>
      <c r="C10" s="562">
        <f>SUM(C12:C22)</f>
        <v>298</v>
      </c>
      <c r="D10" s="562">
        <f t="shared" ref="D10:H10" si="0">SUM(D12:D22)</f>
        <v>0</v>
      </c>
      <c r="E10" s="562">
        <f t="shared" si="0"/>
        <v>0</v>
      </c>
      <c r="F10" s="562">
        <f t="shared" si="0"/>
        <v>0</v>
      </c>
      <c r="G10" s="562">
        <f t="shared" si="0"/>
        <v>0</v>
      </c>
      <c r="H10" s="562">
        <f t="shared" si="0"/>
        <v>298</v>
      </c>
    </row>
    <row r="11" spans="1:8" x14ac:dyDescent="0.2">
      <c r="A11" s="559"/>
      <c r="B11" s="256" t="s">
        <v>139</v>
      </c>
      <c r="C11" s="562"/>
      <c r="D11" s="562"/>
      <c r="E11" s="562"/>
      <c r="F11" s="562"/>
      <c r="G11" s="562"/>
      <c r="H11" s="562"/>
    </row>
    <row r="12" spans="1:8" ht="51" hidden="1" x14ac:dyDescent="0.2">
      <c r="A12" s="231">
        <f>A10+1</f>
        <v>2</v>
      </c>
      <c r="B12" s="238" t="s">
        <v>934</v>
      </c>
      <c r="C12" s="257">
        <f>'10.2'!E128</f>
        <v>0</v>
      </c>
      <c r="D12" s="258">
        <v>0</v>
      </c>
      <c r="E12" s="258">
        <v>0</v>
      </c>
      <c r="F12" s="258">
        <v>0</v>
      </c>
      <c r="G12" s="258">
        <v>0</v>
      </c>
      <c r="H12" s="258">
        <f>SUM(C12:G12)</f>
        <v>0</v>
      </c>
    </row>
    <row r="13" spans="1:8" ht="38.25" x14ac:dyDescent="0.2">
      <c r="A13" s="231">
        <f>A12+1</f>
        <v>3</v>
      </c>
      <c r="B13" s="238" t="s">
        <v>935</v>
      </c>
      <c r="C13" s="257">
        <f>-'10.1'!G11</f>
        <v>298</v>
      </c>
      <c r="D13" s="257">
        <v>0</v>
      </c>
      <c r="E13" s="257">
        <v>0</v>
      </c>
      <c r="F13" s="257">
        <v>0</v>
      </c>
      <c r="G13" s="257">
        <v>0</v>
      </c>
      <c r="H13" s="258">
        <f t="shared" ref="H13:H22" si="1">SUM(C13:G13)</f>
        <v>298</v>
      </c>
    </row>
    <row r="14" spans="1:8" ht="102" hidden="1" x14ac:dyDescent="0.2">
      <c r="A14" s="231">
        <f t="shared" ref="A14:A22" si="2">A13+1</f>
        <v>4</v>
      </c>
      <c r="B14" s="238" t="s">
        <v>320</v>
      </c>
      <c r="C14" s="257">
        <v>0</v>
      </c>
      <c r="D14" s="257">
        <v>0</v>
      </c>
      <c r="E14" s="257">
        <v>0</v>
      </c>
      <c r="F14" s="257">
        <v>0</v>
      </c>
      <c r="G14" s="257">
        <v>0</v>
      </c>
      <c r="H14" s="258">
        <f t="shared" si="1"/>
        <v>0</v>
      </c>
    </row>
    <row r="15" spans="1:8" ht="89.25" hidden="1" x14ac:dyDescent="0.2">
      <c r="A15" s="231">
        <f t="shared" si="2"/>
        <v>5</v>
      </c>
      <c r="B15" s="238" t="s">
        <v>321</v>
      </c>
      <c r="C15" s="257">
        <v>0</v>
      </c>
      <c r="D15" s="257">
        <f>'10.2'!E130</f>
        <v>0</v>
      </c>
      <c r="E15" s="257">
        <f>'10.2'!F130</f>
        <v>0</v>
      </c>
      <c r="F15" s="257">
        <v>0</v>
      </c>
      <c r="G15" s="257">
        <v>0</v>
      </c>
      <c r="H15" s="258">
        <f t="shared" si="1"/>
        <v>0</v>
      </c>
    </row>
    <row r="16" spans="1:8" ht="102" hidden="1" x14ac:dyDescent="0.2">
      <c r="A16" s="231">
        <f t="shared" si="2"/>
        <v>6</v>
      </c>
      <c r="B16" s="238" t="s">
        <v>322</v>
      </c>
      <c r="C16" s="257">
        <v>0</v>
      </c>
      <c r="D16" s="258">
        <v>0</v>
      </c>
      <c r="E16" s="258">
        <v>0</v>
      </c>
      <c r="F16" s="258">
        <v>0</v>
      </c>
      <c r="G16" s="258">
        <v>0</v>
      </c>
      <c r="H16" s="258">
        <f t="shared" si="1"/>
        <v>0</v>
      </c>
    </row>
    <row r="17" spans="1:8" ht="89.25" hidden="1" x14ac:dyDescent="0.2">
      <c r="A17" s="231">
        <f t="shared" si="2"/>
        <v>7</v>
      </c>
      <c r="B17" s="238" t="s">
        <v>323</v>
      </c>
      <c r="C17" s="257">
        <v>0</v>
      </c>
      <c r="D17" s="257">
        <v>0</v>
      </c>
      <c r="E17" s="257">
        <v>0</v>
      </c>
      <c r="F17" s="257">
        <v>0</v>
      </c>
      <c r="G17" s="257">
        <v>0</v>
      </c>
      <c r="H17" s="258">
        <f t="shared" si="1"/>
        <v>0</v>
      </c>
    </row>
    <row r="18" spans="1:8" ht="140.25" hidden="1" x14ac:dyDescent="0.2">
      <c r="A18" s="231">
        <f t="shared" si="2"/>
        <v>8</v>
      </c>
      <c r="B18" s="238" t="s">
        <v>324</v>
      </c>
      <c r="C18" s="257">
        <v>0</v>
      </c>
      <c r="D18" s="257">
        <v>0</v>
      </c>
      <c r="E18" s="257">
        <v>0</v>
      </c>
      <c r="F18" s="257">
        <v>0</v>
      </c>
      <c r="G18" s="257">
        <v>0</v>
      </c>
      <c r="H18" s="258">
        <f t="shared" si="1"/>
        <v>0</v>
      </c>
    </row>
    <row r="19" spans="1:8" ht="102" hidden="1" x14ac:dyDescent="0.2">
      <c r="A19" s="231">
        <f t="shared" si="2"/>
        <v>9</v>
      </c>
      <c r="B19" s="238" t="s">
        <v>325</v>
      </c>
      <c r="C19" s="257">
        <v>0</v>
      </c>
      <c r="D19" s="257">
        <v>0</v>
      </c>
      <c r="E19" s="257">
        <v>0</v>
      </c>
      <c r="F19" s="257">
        <v>0</v>
      </c>
      <c r="G19" s="257">
        <v>0</v>
      </c>
      <c r="H19" s="258">
        <f t="shared" si="1"/>
        <v>0</v>
      </c>
    </row>
    <row r="20" spans="1:8" ht="63.75" hidden="1" x14ac:dyDescent="0.2">
      <c r="A20" s="231">
        <f t="shared" si="2"/>
        <v>10</v>
      </c>
      <c r="B20" s="238" t="s">
        <v>326</v>
      </c>
      <c r="C20" s="257">
        <v>0</v>
      </c>
      <c r="D20" s="258">
        <v>0</v>
      </c>
      <c r="E20" s="258">
        <v>0</v>
      </c>
      <c r="F20" s="258">
        <v>0</v>
      </c>
      <c r="G20" s="258">
        <v>0</v>
      </c>
      <c r="H20" s="258">
        <f t="shared" si="1"/>
        <v>0</v>
      </c>
    </row>
    <row r="21" spans="1:8" ht="76.5" hidden="1" x14ac:dyDescent="0.2">
      <c r="A21" s="231">
        <f t="shared" si="2"/>
        <v>11</v>
      </c>
      <c r="B21" s="238" t="s">
        <v>936</v>
      </c>
      <c r="C21" s="257">
        <v>0</v>
      </c>
      <c r="D21" s="257">
        <v>0</v>
      </c>
      <c r="E21" s="257">
        <v>0</v>
      </c>
      <c r="F21" s="257">
        <v>0</v>
      </c>
      <c r="G21" s="257">
        <v>0</v>
      </c>
      <c r="H21" s="258">
        <f t="shared" si="1"/>
        <v>0</v>
      </c>
    </row>
    <row r="22" spans="1:8" hidden="1" x14ac:dyDescent="0.2">
      <c r="A22" s="231">
        <f t="shared" si="2"/>
        <v>12</v>
      </c>
      <c r="B22" s="238" t="s">
        <v>422</v>
      </c>
      <c r="C22" s="257">
        <v>0</v>
      </c>
      <c r="D22" s="257">
        <v>0</v>
      </c>
      <c r="E22" s="257">
        <v>0</v>
      </c>
      <c r="F22" s="257">
        <v>0</v>
      </c>
      <c r="G22" s="257">
        <v>0</v>
      </c>
      <c r="H22" s="258">
        <f t="shared" si="1"/>
        <v>0</v>
      </c>
    </row>
    <row r="23" spans="1:8" ht="76.5" x14ac:dyDescent="0.2">
      <c r="A23" s="559">
        <v>13</v>
      </c>
      <c r="B23" s="256" t="s">
        <v>937</v>
      </c>
      <c r="C23" s="562">
        <f>SUM(C25:C35)</f>
        <v>36.112000000000002</v>
      </c>
      <c r="D23" s="562">
        <f t="shared" ref="D23:H23" si="3">SUM(D25:D35)</f>
        <v>0</v>
      </c>
      <c r="E23" s="562">
        <f t="shared" si="3"/>
        <v>0</v>
      </c>
      <c r="F23" s="562">
        <f t="shared" si="3"/>
        <v>0</v>
      </c>
      <c r="G23" s="562">
        <f t="shared" si="3"/>
        <v>0</v>
      </c>
      <c r="H23" s="562">
        <f t="shared" si="3"/>
        <v>36.112000000000002</v>
      </c>
    </row>
    <row r="24" spans="1:8" ht="13.5" customHeight="1" x14ac:dyDescent="0.2">
      <c r="A24" s="559"/>
      <c r="B24" s="256" t="s">
        <v>139</v>
      </c>
      <c r="C24" s="562"/>
      <c r="D24" s="562"/>
      <c r="E24" s="562"/>
      <c r="F24" s="562"/>
      <c r="G24" s="562"/>
      <c r="H24" s="562"/>
    </row>
    <row r="25" spans="1:8" ht="51" hidden="1" x14ac:dyDescent="0.2">
      <c r="A25" s="231">
        <f>A23+1</f>
        <v>14</v>
      </c>
      <c r="B25" s="238" t="s">
        <v>934</v>
      </c>
      <c r="C25" s="257">
        <f>'10.2'!E141</f>
        <v>0</v>
      </c>
      <c r="D25" s="258">
        <v>0</v>
      </c>
      <c r="E25" s="258">
        <v>0</v>
      </c>
      <c r="F25" s="258">
        <v>0</v>
      </c>
      <c r="G25" s="258">
        <v>0</v>
      </c>
      <c r="H25" s="258">
        <f>SUM(C25:G25)</f>
        <v>0</v>
      </c>
    </row>
    <row r="26" spans="1:8" ht="38.25" x14ac:dyDescent="0.2">
      <c r="A26" s="231">
        <f>A25+1</f>
        <v>15</v>
      </c>
      <c r="B26" s="238" t="s">
        <v>935</v>
      </c>
      <c r="C26" s="258">
        <f>36112/1000</f>
        <v>36.112000000000002</v>
      </c>
      <c r="D26" s="257">
        <v>0</v>
      </c>
      <c r="E26" s="257">
        <v>0</v>
      </c>
      <c r="F26" s="257">
        <v>0</v>
      </c>
      <c r="G26" s="257">
        <v>0</v>
      </c>
      <c r="H26" s="258">
        <f t="shared" ref="H26:H35" si="4">SUM(C26:G26)</f>
        <v>36.112000000000002</v>
      </c>
    </row>
    <row r="27" spans="1:8" ht="102" hidden="1" x14ac:dyDescent="0.2">
      <c r="A27" s="231">
        <f t="shared" ref="A27:A35" si="5">A26+1</f>
        <v>16</v>
      </c>
      <c r="B27" s="238" t="s">
        <v>320</v>
      </c>
      <c r="C27" s="257">
        <v>0</v>
      </c>
      <c r="D27" s="257">
        <v>0</v>
      </c>
      <c r="E27" s="257">
        <v>0</v>
      </c>
      <c r="F27" s="257">
        <v>0</v>
      </c>
      <c r="G27" s="257">
        <v>0</v>
      </c>
      <c r="H27" s="258">
        <f t="shared" si="4"/>
        <v>0</v>
      </c>
    </row>
    <row r="28" spans="1:8" ht="89.25" hidden="1" x14ac:dyDescent="0.2">
      <c r="A28" s="231">
        <f t="shared" si="5"/>
        <v>17</v>
      </c>
      <c r="B28" s="238" t="s">
        <v>321</v>
      </c>
      <c r="C28" s="257">
        <v>0</v>
      </c>
      <c r="D28" s="257">
        <f>'10.2'!E143</f>
        <v>0</v>
      </c>
      <c r="E28" s="257">
        <f>'10.2'!F143</f>
        <v>0</v>
      </c>
      <c r="F28" s="257">
        <v>0</v>
      </c>
      <c r="G28" s="257">
        <v>0</v>
      </c>
      <c r="H28" s="258">
        <f t="shared" si="4"/>
        <v>0</v>
      </c>
    </row>
    <row r="29" spans="1:8" ht="102" hidden="1" x14ac:dyDescent="0.2">
      <c r="A29" s="231">
        <f t="shared" si="5"/>
        <v>18</v>
      </c>
      <c r="B29" s="238" t="s">
        <v>322</v>
      </c>
      <c r="C29" s="257">
        <v>0</v>
      </c>
      <c r="D29" s="258">
        <v>0</v>
      </c>
      <c r="E29" s="258">
        <v>0</v>
      </c>
      <c r="F29" s="258">
        <v>0</v>
      </c>
      <c r="G29" s="258">
        <v>0</v>
      </c>
      <c r="H29" s="258">
        <f t="shared" si="4"/>
        <v>0</v>
      </c>
    </row>
    <row r="30" spans="1:8" ht="89.25" hidden="1" x14ac:dyDescent="0.2">
      <c r="A30" s="231">
        <f t="shared" si="5"/>
        <v>19</v>
      </c>
      <c r="B30" s="238" t="s">
        <v>323</v>
      </c>
      <c r="C30" s="257">
        <v>0</v>
      </c>
      <c r="D30" s="257">
        <v>0</v>
      </c>
      <c r="E30" s="257">
        <v>0</v>
      </c>
      <c r="F30" s="257">
        <v>0</v>
      </c>
      <c r="G30" s="257">
        <v>0</v>
      </c>
      <c r="H30" s="258">
        <f t="shared" si="4"/>
        <v>0</v>
      </c>
    </row>
    <row r="31" spans="1:8" ht="140.25" hidden="1" x14ac:dyDescent="0.2">
      <c r="A31" s="231">
        <f t="shared" si="5"/>
        <v>20</v>
      </c>
      <c r="B31" s="238" t="s">
        <v>324</v>
      </c>
      <c r="C31" s="257">
        <v>0</v>
      </c>
      <c r="D31" s="257">
        <v>0</v>
      </c>
      <c r="E31" s="257">
        <v>0</v>
      </c>
      <c r="F31" s="257">
        <v>0</v>
      </c>
      <c r="G31" s="257">
        <v>0</v>
      </c>
      <c r="H31" s="258">
        <f t="shared" si="4"/>
        <v>0</v>
      </c>
    </row>
    <row r="32" spans="1:8" ht="102" hidden="1" x14ac:dyDescent="0.2">
      <c r="A32" s="231">
        <f t="shared" si="5"/>
        <v>21</v>
      </c>
      <c r="B32" s="238" t="s">
        <v>325</v>
      </c>
      <c r="C32" s="257">
        <v>0</v>
      </c>
      <c r="D32" s="257">
        <v>0</v>
      </c>
      <c r="E32" s="257">
        <v>0</v>
      </c>
      <c r="F32" s="257">
        <v>0</v>
      </c>
      <c r="G32" s="257">
        <v>0</v>
      </c>
      <c r="H32" s="258">
        <f t="shared" si="4"/>
        <v>0</v>
      </c>
    </row>
    <row r="33" spans="1:8" ht="63.75" hidden="1" x14ac:dyDescent="0.2">
      <c r="A33" s="231">
        <f t="shared" si="5"/>
        <v>22</v>
      </c>
      <c r="B33" s="238" t="s">
        <v>326</v>
      </c>
      <c r="C33" s="257">
        <v>0</v>
      </c>
      <c r="D33" s="258">
        <v>0</v>
      </c>
      <c r="E33" s="258">
        <v>0</v>
      </c>
      <c r="F33" s="258">
        <v>0</v>
      </c>
      <c r="G33" s="258">
        <v>0</v>
      </c>
      <c r="H33" s="258">
        <f t="shared" si="4"/>
        <v>0</v>
      </c>
    </row>
    <row r="34" spans="1:8" ht="76.5" hidden="1" x14ac:dyDescent="0.2">
      <c r="A34" s="231">
        <f t="shared" si="5"/>
        <v>23</v>
      </c>
      <c r="B34" s="238" t="s">
        <v>936</v>
      </c>
      <c r="C34" s="257">
        <v>0</v>
      </c>
      <c r="D34" s="257">
        <v>0</v>
      </c>
      <c r="E34" s="257">
        <v>0</v>
      </c>
      <c r="F34" s="257">
        <v>0</v>
      </c>
      <c r="G34" s="257">
        <v>0</v>
      </c>
      <c r="H34" s="258">
        <f t="shared" si="4"/>
        <v>0</v>
      </c>
    </row>
    <row r="35" spans="1:8" hidden="1" x14ac:dyDescent="0.2">
      <c r="A35" s="231">
        <f t="shared" si="5"/>
        <v>24</v>
      </c>
      <c r="B35" s="238" t="s">
        <v>422</v>
      </c>
      <c r="C35" s="257">
        <v>0</v>
      </c>
      <c r="D35" s="257">
        <v>0</v>
      </c>
      <c r="E35" s="257">
        <v>0</v>
      </c>
      <c r="F35" s="257">
        <v>0</v>
      </c>
      <c r="G35" s="257">
        <v>0</v>
      </c>
      <c r="H35" s="258">
        <f t="shared" si="4"/>
        <v>0</v>
      </c>
    </row>
    <row r="36" spans="1:8" ht="51" x14ac:dyDescent="0.2">
      <c r="A36" s="559">
        <f>A35+1</f>
        <v>25</v>
      </c>
      <c r="B36" s="256" t="s">
        <v>938</v>
      </c>
      <c r="C36" s="560" t="s">
        <v>1290</v>
      </c>
      <c r="D36" s="562">
        <f t="shared" ref="D36:G36" si="6">SUM(D38:D48)</f>
        <v>0</v>
      </c>
      <c r="E36" s="562">
        <f t="shared" si="6"/>
        <v>0</v>
      </c>
      <c r="F36" s="562">
        <f t="shared" si="6"/>
        <v>0</v>
      </c>
      <c r="G36" s="562">
        <f t="shared" si="6"/>
        <v>0</v>
      </c>
      <c r="H36" s="560" t="s">
        <v>1290</v>
      </c>
    </row>
    <row r="37" spans="1:8" ht="13.5" customHeight="1" x14ac:dyDescent="0.2">
      <c r="A37" s="559"/>
      <c r="B37" s="256" t="s">
        <v>139</v>
      </c>
      <c r="C37" s="561"/>
      <c r="D37" s="562"/>
      <c r="E37" s="562"/>
      <c r="F37" s="562"/>
      <c r="G37" s="562"/>
      <c r="H37" s="561"/>
    </row>
    <row r="38" spans="1:8" ht="51" hidden="1" x14ac:dyDescent="0.2">
      <c r="A38" s="231">
        <f>A36+1</f>
        <v>26</v>
      </c>
      <c r="B38" s="238" t="s">
        <v>934</v>
      </c>
      <c r="C38" s="259">
        <f>'10.2'!E154</f>
        <v>0</v>
      </c>
      <c r="D38" s="258">
        <v>0</v>
      </c>
      <c r="E38" s="258">
        <v>0</v>
      </c>
      <c r="F38" s="258">
        <v>0</v>
      </c>
      <c r="G38" s="258">
        <v>0</v>
      </c>
      <c r="H38" s="260">
        <f>SUM(C38:G38)</f>
        <v>0</v>
      </c>
    </row>
    <row r="39" spans="1:8" ht="38.25" x14ac:dyDescent="0.2">
      <c r="A39" s="231">
        <f>A38+1</f>
        <v>27</v>
      </c>
      <c r="B39" s="238" t="s">
        <v>935</v>
      </c>
      <c r="C39" s="261" t="s">
        <v>1290</v>
      </c>
      <c r="D39" s="257">
        <v>0</v>
      </c>
      <c r="E39" s="257">
        <v>0</v>
      </c>
      <c r="F39" s="257">
        <v>0</v>
      </c>
      <c r="G39" s="257">
        <v>0</v>
      </c>
      <c r="H39" s="261" t="s">
        <v>1290</v>
      </c>
    </row>
    <row r="40" spans="1:8" ht="102" hidden="1" x14ac:dyDescent="0.2">
      <c r="A40" s="231">
        <f t="shared" ref="A40:A48" si="7">A39+1</f>
        <v>28</v>
      </c>
      <c r="B40" s="238" t="s">
        <v>320</v>
      </c>
      <c r="C40" s="257">
        <v>0</v>
      </c>
      <c r="D40" s="257">
        <v>0</v>
      </c>
      <c r="E40" s="257">
        <v>0</v>
      </c>
      <c r="F40" s="257">
        <v>0</v>
      </c>
      <c r="G40" s="257">
        <v>0</v>
      </c>
      <c r="H40" s="258">
        <f t="shared" ref="H40:H48" si="8">SUM(C40:G40)</f>
        <v>0</v>
      </c>
    </row>
    <row r="41" spans="1:8" ht="89.25" hidden="1" x14ac:dyDescent="0.2">
      <c r="A41" s="231">
        <f t="shared" si="7"/>
        <v>29</v>
      </c>
      <c r="B41" s="238" t="s">
        <v>321</v>
      </c>
      <c r="C41" s="257">
        <v>0</v>
      </c>
      <c r="D41" s="257">
        <f>'10.2'!E156</f>
        <v>0</v>
      </c>
      <c r="E41" s="257">
        <f>'10.2'!F156</f>
        <v>0</v>
      </c>
      <c r="F41" s="257">
        <v>0</v>
      </c>
      <c r="G41" s="257">
        <v>0</v>
      </c>
      <c r="H41" s="258">
        <f t="shared" si="8"/>
        <v>0</v>
      </c>
    </row>
    <row r="42" spans="1:8" ht="102" hidden="1" x14ac:dyDescent="0.2">
      <c r="A42" s="231">
        <f t="shared" si="7"/>
        <v>30</v>
      </c>
      <c r="B42" s="238" t="s">
        <v>322</v>
      </c>
      <c r="C42" s="257">
        <v>0</v>
      </c>
      <c r="D42" s="258">
        <v>0</v>
      </c>
      <c r="E42" s="258">
        <v>0</v>
      </c>
      <c r="F42" s="258">
        <v>0</v>
      </c>
      <c r="G42" s="258">
        <v>0</v>
      </c>
      <c r="H42" s="258">
        <f t="shared" si="8"/>
        <v>0</v>
      </c>
    </row>
    <row r="43" spans="1:8" ht="89.25" hidden="1" x14ac:dyDescent="0.2">
      <c r="A43" s="231">
        <f t="shared" si="7"/>
        <v>31</v>
      </c>
      <c r="B43" s="238" t="s">
        <v>323</v>
      </c>
      <c r="C43" s="257">
        <v>0</v>
      </c>
      <c r="D43" s="257">
        <v>0</v>
      </c>
      <c r="E43" s="257">
        <v>0</v>
      </c>
      <c r="F43" s="257">
        <v>0</v>
      </c>
      <c r="G43" s="257">
        <v>0</v>
      </c>
      <c r="H43" s="258">
        <f t="shared" si="8"/>
        <v>0</v>
      </c>
    </row>
    <row r="44" spans="1:8" ht="140.25" hidden="1" x14ac:dyDescent="0.2">
      <c r="A44" s="231">
        <f t="shared" si="7"/>
        <v>32</v>
      </c>
      <c r="B44" s="238" t="s">
        <v>324</v>
      </c>
      <c r="C44" s="257">
        <v>0</v>
      </c>
      <c r="D44" s="257">
        <v>0</v>
      </c>
      <c r="E44" s="257">
        <v>0</v>
      </c>
      <c r="F44" s="257">
        <v>0</v>
      </c>
      <c r="G44" s="257">
        <v>0</v>
      </c>
      <c r="H44" s="258">
        <f t="shared" si="8"/>
        <v>0</v>
      </c>
    </row>
    <row r="45" spans="1:8" ht="102" hidden="1" x14ac:dyDescent="0.2">
      <c r="A45" s="231">
        <f t="shared" si="7"/>
        <v>33</v>
      </c>
      <c r="B45" s="238" t="s">
        <v>325</v>
      </c>
      <c r="C45" s="257">
        <v>0</v>
      </c>
      <c r="D45" s="257">
        <v>0</v>
      </c>
      <c r="E45" s="257">
        <v>0</v>
      </c>
      <c r="F45" s="257">
        <v>0</v>
      </c>
      <c r="G45" s="257">
        <v>0</v>
      </c>
      <c r="H45" s="258">
        <f t="shared" si="8"/>
        <v>0</v>
      </c>
    </row>
    <row r="46" spans="1:8" ht="63.75" hidden="1" x14ac:dyDescent="0.2">
      <c r="A46" s="231">
        <f t="shared" si="7"/>
        <v>34</v>
      </c>
      <c r="B46" s="238" t="s">
        <v>326</v>
      </c>
      <c r="C46" s="257">
        <v>0</v>
      </c>
      <c r="D46" s="258">
        <v>0</v>
      </c>
      <c r="E46" s="258">
        <v>0</v>
      </c>
      <c r="F46" s="258">
        <v>0</v>
      </c>
      <c r="G46" s="258">
        <v>0</v>
      </c>
      <c r="H46" s="258">
        <f t="shared" si="8"/>
        <v>0</v>
      </c>
    </row>
    <row r="47" spans="1:8" ht="76.5" hidden="1" x14ac:dyDescent="0.2">
      <c r="A47" s="231">
        <f t="shared" si="7"/>
        <v>35</v>
      </c>
      <c r="B47" s="238" t="s">
        <v>936</v>
      </c>
      <c r="C47" s="257">
        <v>0</v>
      </c>
      <c r="D47" s="257">
        <v>0</v>
      </c>
      <c r="E47" s="257">
        <v>0</v>
      </c>
      <c r="F47" s="257">
        <v>0</v>
      </c>
      <c r="G47" s="257">
        <v>0</v>
      </c>
      <c r="H47" s="258">
        <f t="shared" si="8"/>
        <v>0</v>
      </c>
    </row>
    <row r="48" spans="1:8" hidden="1" x14ac:dyDescent="0.2">
      <c r="A48" s="231">
        <f t="shared" si="7"/>
        <v>36</v>
      </c>
      <c r="B48" s="238" t="s">
        <v>422</v>
      </c>
      <c r="C48" s="257">
        <v>0</v>
      </c>
      <c r="D48" s="257">
        <v>0</v>
      </c>
      <c r="E48" s="257">
        <v>0</v>
      </c>
      <c r="F48" s="257">
        <v>0</v>
      </c>
      <c r="G48" s="257">
        <v>0</v>
      </c>
      <c r="H48" s="258">
        <f t="shared" si="8"/>
        <v>0</v>
      </c>
    </row>
    <row r="49" spans="1:8" hidden="1" x14ac:dyDescent="0.2">
      <c r="A49" s="559">
        <f>A48+1</f>
        <v>37</v>
      </c>
      <c r="B49" s="256" t="s">
        <v>939</v>
      </c>
      <c r="C49" s="562">
        <f>SUM(C51:C61)</f>
        <v>0</v>
      </c>
      <c r="D49" s="562">
        <f t="shared" ref="D49:H49" si="9">SUM(D51:D61)</f>
        <v>0</v>
      </c>
      <c r="E49" s="562">
        <f t="shared" si="9"/>
        <v>0</v>
      </c>
      <c r="F49" s="562">
        <f t="shared" si="9"/>
        <v>0</v>
      </c>
      <c r="G49" s="562">
        <f t="shared" si="9"/>
        <v>0</v>
      </c>
      <c r="H49" s="562">
        <f t="shared" si="9"/>
        <v>0</v>
      </c>
    </row>
    <row r="50" spans="1:8" ht="13.5" hidden="1" customHeight="1" thickBot="1" x14ac:dyDescent="0.25">
      <c r="A50" s="559"/>
      <c r="B50" s="256" t="s">
        <v>139</v>
      </c>
      <c r="C50" s="562"/>
      <c r="D50" s="562"/>
      <c r="E50" s="562"/>
      <c r="F50" s="562"/>
      <c r="G50" s="562"/>
      <c r="H50" s="562"/>
    </row>
    <row r="51" spans="1:8" ht="51" hidden="1" x14ac:dyDescent="0.2">
      <c r="A51" s="231">
        <f>A49+1</f>
        <v>38</v>
      </c>
      <c r="B51" s="238" t="s">
        <v>934</v>
      </c>
      <c r="C51" s="257">
        <f>'10.2'!E167</f>
        <v>0</v>
      </c>
      <c r="D51" s="258">
        <v>0</v>
      </c>
      <c r="E51" s="258">
        <v>0</v>
      </c>
      <c r="F51" s="258">
        <v>0</v>
      </c>
      <c r="G51" s="258">
        <v>0</v>
      </c>
      <c r="H51" s="258">
        <f>SUM(C51:G51)</f>
        <v>0</v>
      </c>
    </row>
    <row r="52" spans="1:8" ht="38.25" hidden="1" x14ac:dyDescent="0.2">
      <c r="A52" s="231">
        <f>A51+1</f>
        <v>39</v>
      </c>
      <c r="B52" s="238" t="s">
        <v>935</v>
      </c>
      <c r="C52" s="257">
        <v>0</v>
      </c>
      <c r="D52" s="257">
        <v>0</v>
      </c>
      <c r="E52" s="257">
        <v>0</v>
      </c>
      <c r="F52" s="257">
        <v>0</v>
      </c>
      <c r="G52" s="257">
        <v>0</v>
      </c>
      <c r="H52" s="258">
        <f t="shared" ref="H52:H61" si="10">SUM(C52:G52)</f>
        <v>0</v>
      </c>
    </row>
    <row r="53" spans="1:8" ht="102" hidden="1" x14ac:dyDescent="0.2">
      <c r="A53" s="231">
        <f t="shared" ref="A53:A61" si="11">A52+1</f>
        <v>40</v>
      </c>
      <c r="B53" s="238" t="s">
        <v>320</v>
      </c>
      <c r="C53" s="257">
        <v>0</v>
      </c>
      <c r="D53" s="257">
        <v>0</v>
      </c>
      <c r="E53" s="257">
        <v>0</v>
      </c>
      <c r="F53" s="257">
        <v>0</v>
      </c>
      <c r="G53" s="257">
        <v>0</v>
      </c>
      <c r="H53" s="258">
        <f t="shared" si="10"/>
        <v>0</v>
      </c>
    </row>
    <row r="54" spans="1:8" ht="89.25" hidden="1" x14ac:dyDescent="0.2">
      <c r="A54" s="231">
        <f t="shared" si="11"/>
        <v>41</v>
      </c>
      <c r="B54" s="238" t="s">
        <v>321</v>
      </c>
      <c r="C54" s="257">
        <v>0</v>
      </c>
      <c r="D54" s="257">
        <f>'10.2'!E169</f>
        <v>0</v>
      </c>
      <c r="E54" s="257">
        <f>'10.2'!F169</f>
        <v>0</v>
      </c>
      <c r="F54" s="257">
        <v>0</v>
      </c>
      <c r="G54" s="257">
        <v>0</v>
      </c>
      <c r="H54" s="258">
        <f t="shared" si="10"/>
        <v>0</v>
      </c>
    </row>
    <row r="55" spans="1:8" ht="102" hidden="1" x14ac:dyDescent="0.2">
      <c r="A55" s="231">
        <f t="shared" si="11"/>
        <v>42</v>
      </c>
      <c r="B55" s="238" t="s">
        <v>322</v>
      </c>
      <c r="C55" s="257">
        <v>0</v>
      </c>
      <c r="D55" s="258">
        <v>0</v>
      </c>
      <c r="E55" s="258">
        <v>0</v>
      </c>
      <c r="F55" s="258">
        <v>0</v>
      </c>
      <c r="G55" s="258">
        <v>0</v>
      </c>
      <c r="H55" s="258">
        <f t="shared" si="10"/>
        <v>0</v>
      </c>
    </row>
    <row r="56" spans="1:8" ht="89.25" hidden="1" x14ac:dyDescent="0.2">
      <c r="A56" s="231">
        <f t="shared" si="11"/>
        <v>43</v>
      </c>
      <c r="B56" s="238" t="s">
        <v>323</v>
      </c>
      <c r="C56" s="257">
        <v>0</v>
      </c>
      <c r="D56" s="257">
        <v>0</v>
      </c>
      <c r="E56" s="257">
        <v>0</v>
      </c>
      <c r="F56" s="257">
        <v>0</v>
      </c>
      <c r="G56" s="257">
        <v>0</v>
      </c>
      <c r="H56" s="258">
        <f t="shared" si="10"/>
        <v>0</v>
      </c>
    </row>
    <row r="57" spans="1:8" ht="140.25" hidden="1" x14ac:dyDescent="0.2">
      <c r="A57" s="231">
        <f t="shared" si="11"/>
        <v>44</v>
      </c>
      <c r="B57" s="238" t="s">
        <v>324</v>
      </c>
      <c r="C57" s="257">
        <v>0</v>
      </c>
      <c r="D57" s="257">
        <v>0</v>
      </c>
      <c r="E57" s="257">
        <v>0</v>
      </c>
      <c r="F57" s="257">
        <v>0</v>
      </c>
      <c r="G57" s="257">
        <v>0</v>
      </c>
      <c r="H57" s="258">
        <f t="shared" si="10"/>
        <v>0</v>
      </c>
    </row>
    <row r="58" spans="1:8" ht="102" hidden="1" x14ac:dyDescent="0.2">
      <c r="A58" s="231">
        <f t="shared" si="11"/>
        <v>45</v>
      </c>
      <c r="B58" s="238" t="s">
        <v>325</v>
      </c>
      <c r="C58" s="257">
        <v>0</v>
      </c>
      <c r="D58" s="257">
        <v>0</v>
      </c>
      <c r="E58" s="257">
        <v>0</v>
      </c>
      <c r="F58" s="257">
        <v>0</v>
      </c>
      <c r="G58" s="257">
        <v>0</v>
      </c>
      <c r="H58" s="258">
        <f t="shared" si="10"/>
        <v>0</v>
      </c>
    </row>
    <row r="59" spans="1:8" ht="63.75" hidden="1" x14ac:dyDescent="0.2">
      <c r="A59" s="231">
        <f t="shared" si="11"/>
        <v>46</v>
      </c>
      <c r="B59" s="238" t="s">
        <v>326</v>
      </c>
      <c r="C59" s="257">
        <v>0</v>
      </c>
      <c r="D59" s="258">
        <v>0</v>
      </c>
      <c r="E59" s="258">
        <v>0</v>
      </c>
      <c r="F59" s="258">
        <v>0</v>
      </c>
      <c r="G59" s="258">
        <v>0</v>
      </c>
      <c r="H59" s="258">
        <f t="shared" si="10"/>
        <v>0</v>
      </c>
    </row>
    <row r="60" spans="1:8" ht="76.5" hidden="1" x14ac:dyDescent="0.2">
      <c r="A60" s="231">
        <f t="shared" si="11"/>
        <v>47</v>
      </c>
      <c r="B60" s="238" t="s">
        <v>936</v>
      </c>
      <c r="C60" s="257">
        <v>0</v>
      </c>
      <c r="D60" s="257">
        <v>0</v>
      </c>
      <c r="E60" s="257">
        <v>0</v>
      </c>
      <c r="F60" s="257">
        <v>0</v>
      </c>
      <c r="G60" s="257">
        <v>0</v>
      </c>
      <c r="H60" s="258">
        <f t="shared" si="10"/>
        <v>0</v>
      </c>
    </row>
    <row r="61" spans="1:8" hidden="1" x14ac:dyDescent="0.2">
      <c r="A61" s="231">
        <f t="shared" si="11"/>
        <v>48</v>
      </c>
      <c r="B61" s="238" t="s">
        <v>422</v>
      </c>
      <c r="C61" s="257">
        <v>0</v>
      </c>
      <c r="D61" s="257">
        <v>0</v>
      </c>
      <c r="E61" s="257">
        <v>0</v>
      </c>
      <c r="F61" s="257">
        <v>0</v>
      </c>
      <c r="G61" s="257">
        <v>0</v>
      </c>
      <c r="H61" s="258">
        <f t="shared" si="10"/>
        <v>0</v>
      </c>
    </row>
    <row r="62" spans="1:8" ht="13.5" hidden="1" customHeight="1" thickBot="1" x14ac:dyDescent="0.25">
      <c r="A62" s="559">
        <f>A61+1</f>
        <v>49</v>
      </c>
      <c r="B62" s="256" t="s">
        <v>140</v>
      </c>
      <c r="C62" s="562">
        <f>SUM(C64:C74)</f>
        <v>0</v>
      </c>
      <c r="D62" s="562">
        <f t="shared" ref="D62:H62" si="12">SUM(D64:D74)</f>
        <v>0</v>
      </c>
      <c r="E62" s="562">
        <f t="shared" si="12"/>
        <v>0</v>
      </c>
      <c r="F62" s="562">
        <f t="shared" si="12"/>
        <v>0</v>
      </c>
      <c r="G62" s="562">
        <f t="shared" si="12"/>
        <v>0</v>
      </c>
      <c r="H62" s="562">
        <f t="shared" si="12"/>
        <v>0</v>
      </c>
    </row>
    <row r="63" spans="1:8" ht="13.5" hidden="1" customHeight="1" thickBot="1" x14ac:dyDescent="0.25">
      <c r="A63" s="559"/>
      <c r="B63" s="256" t="s">
        <v>139</v>
      </c>
      <c r="C63" s="562"/>
      <c r="D63" s="562"/>
      <c r="E63" s="562"/>
      <c r="F63" s="562"/>
      <c r="G63" s="562"/>
      <c r="H63" s="562"/>
    </row>
    <row r="64" spans="1:8" ht="51" hidden="1" x14ac:dyDescent="0.2">
      <c r="A64" s="231">
        <f>A62+1</f>
        <v>50</v>
      </c>
      <c r="B64" s="238" t="s">
        <v>934</v>
      </c>
      <c r="C64" s="257">
        <f>'10.2'!E180</f>
        <v>0</v>
      </c>
      <c r="D64" s="258">
        <v>0</v>
      </c>
      <c r="E64" s="258">
        <v>0</v>
      </c>
      <c r="F64" s="258">
        <v>0</v>
      </c>
      <c r="G64" s="258">
        <v>0</v>
      </c>
      <c r="H64" s="258">
        <f>SUM(C64:G64)</f>
        <v>0</v>
      </c>
    </row>
    <row r="65" spans="1:8" ht="38.25" hidden="1" x14ac:dyDescent="0.2">
      <c r="A65" s="231">
        <f>A64+1</f>
        <v>51</v>
      </c>
      <c r="B65" s="238" t="s">
        <v>935</v>
      </c>
      <c r="C65" s="257">
        <v>0</v>
      </c>
      <c r="D65" s="257">
        <v>0</v>
      </c>
      <c r="E65" s="257">
        <v>0</v>
      </c>
      <c r="F65" s="257">
        <v>0</v>
      </c>
      <c r="G65" s="257">
        <v>0</v>
      </c>
      <c r="H65" s="258">
        <f t="shared" ref="H65:H74" si="13">SUM(C65:G65)</f>
        <v>0</v>
      </c>
    </row>
    <row r="66" spans="1:8" ht="102" hidden="1" x14ac:dyDescent="0.2">
      <c r="A66" s="231">
        <f t="shared" ref="A66:A74" si="14">A65+1</f>
        <v>52</v>
      </c>
      <c r="B66" s="238" t="s">
        <v>320</v>
      </c>
      <c r="C66" s="257">
        <v>0</v>
      </c>
      <c r="D66" s="257">
        <v>0</v>
      </c>
      <c r="E66" s="257">
        <v>0</v>
      </c>
      <c r="F66" s="257">
        <v>0</v>
      </c>
      <c r="G66" s="257">
        <v>0</v>
      </c>
      <c r="H66" s="258">
        <f t="shared" si="13"/>
        <v>0</v>
      </c>
    </row>
    <row r="67" spans="1:8" ht="89.25" hidden="1" x14ac:dyDescent="0.2">
      <c r="A67" s="231">
        <f t="shared" si="14"/>
        <v>53</v>
      </c>
      <c r="B67" s="238" t="s">
        <v>321</v>
      </c>
      <c r="C67" s="257">
        <v>0</v>
      </c>
      <c r="D67" s="257">
        <f>'10.2'!E182</f>
        <v>0</v>
      </c>
      <c r="E67" s="257">
        <f>'10.2'!F182</f>
        <v>0</v>
      </c>
      <c r="F67" s="257">
        <v>0</v>
      </c>
      <c r="G67" s="257">
        <v>0</v>
      </c>
      <c r="H67" s="258">
        <f t="shared" si="13"/>
        <v>0</v>
      </c>
    </row>
    <row r="68" spans="1:8" ht="102" hidden="1" x14ac:dyDescent="0.2">
      <c r="A68" s="231">
        <f t="shared" si="14"/>
        <v>54</v>
      </c>
      <c r="B68" s="238" t="s">
        <v>322</v>
      </c>
      <c r="C68" s="257">
        <v>0</v>
      </c>
      <c r="D68" s="258">
        <v>0</v>
      </c>
      <c r="E68" s="258">
        <v>0</v>
      </c>
      <c r="F68" s="258">
        <v>0</v>
      </c>
      <c r="G68" s="258">
        <v>0</v>
      </c>
      <c r="H68" s="258">
        <f t="shared" si="13"/>
        <v>0</v>
      </c>
    </row>
    <row r="69" spans="1:8" ht="89.25" hidden="1" x14ac:dyDescent="0.2">
      <c r="A69" s="231">
        <f t="shared" si="14"/>
        <v>55</v>
      </c>
      <c r="B69" s="238" t="s">
        <v>323</v>
      </c>
      <c r="C69" s="257">
        <v>0</v>
      </c>
      <c r="D69" s="257">
        <v>0</v>
      </c>
      <c r="E69" s="257">
        <v>0</v>
      </c>
      <c r="F69" s="257">
        <v>0</v>
      </c>
      <c r="G69" s="257">
        <v>0</v>
      </c>
      <c r="H69" s="258">
        <f t="shared" si="13"/>
        <v>0</v>
      </c>
    </row>
    <row r="70" spans="1:8" ht="140.25" hidden="1" x14ac:dyDescent="0.2">
      <c r="A70" s="231">
        <f t="shared" si="14"/>
        <v>56</v>
      </c>
      <c r="B70" s="238" t="s">
        <v>324</v>
      </c>
      <c r="C70" s="257">
        <v>0</v>
      </c>
      <c r="D70" s="257">
        <v>0</v>
      </c>
      <c r="E70" s="257">
        <v>0</v>
      </c>
      <c r="F70" s="257">
        <v>0</v>
      </c>
      <c r="G70" s="257">
        <v>0</v>
      </c>
      <c r="H70" s="258">
        <f t="shared" si="13"/>
        <v>0</v>
      </c>
    </row>
    <row r="71" spans="1:8" ht="102" hidden="1" x14ac:dyDescent="0.2">
      <c r="A71" s="231">
        <f t="shared" si="14"/>
        <v>57</v>
      </c>
      <c r="B71" s="238" t="s">
        <v>325</v>
      </c>
      <c r="C71" s="257">
        <v>0</v>
      </c>
      <c r="D71" s="257">
        <v>0</v>
      </c>
      <c r="E71" s="257">
        <v>0</v>
      </c>
      <c r="F71" s="257">
        <v>0</v>
      </c>
      <c r="G71" s="257">
        <v>0</v>
      </c>
      <c r="H71" s="258">
        <f t="shared" si="13"/>
        <v>0</v>
      </c>
    </row>
    <row r="72" spans="1:8" ht="63.75" hidden="1" x14ac:dyDescent="0.2">
      <c r="A72" s="231">
        <f t="shared" si="14"/>
        <v>58</v>
      </c>
      <c r="B72" s="238" t="s">
        <v>326</v>
      </c>
      <c r="C72" s="257">
        <v>0</v>
      </c>
      <c r="D72" s="258">
        <v>0</v>
      </c>
      <c r="E72" s="258">
        <v>0</v>
      </c>
      <c r="F72" s="258">
        <v>0</v>
      </c>
      <c r="G72" s="258">
        <v>0</v>
      </c>
      <c r="H72" s="258">
        <f t="shared" si="13"/>
        <v>0</v>
      </c>
    </row>
    <row r="73" spans="1:8" ht="76.5" hidden="1" x14ac:dyDescent="0.2">
      <c r="A73" s="231">
        <f t="shared" si="14"/>
        <v>59</v>
      </c>
      <c r="B73" s="238" t="s">
        <v>936</v>
      </c>
      <c r="C73" s="257">
        <v>0</v>
      </c>
      <c r="D73" s="257">
        <v>0</v>
      </c>
      <c r="E73" s="257">
        <v>0</v>
      </c>
      <c r="F73" s="257">
        <v>0</v>
      </c>
      <c r="G73" s="257">
        <v>0</v>
      </c>
      <c r="H73" s="258">
        <f t="shared" si="13"/>
        <v>0</v>
      </c>
    </row>
    <row r="74" spans="1:8" hidden="1" x14ac:dyDescent="0.2">
      <c r="A74" s="231">
        <f t="shared" si="14"/>
        <v>60</v>
      </c>
      <c r="B74" s="238" t="s">
        <v>422</v>
      </c>
      <c r="C74" s="257">
        <v>0</v>
      </c>
      <c r="D74" s="257">
        <v>0</v>
      </c>
      <c r="E74" s="257">
        <v>0</v>
      </c>
      <c r="F74" s="257">
        <v>0</v>
      </c>
      <c r="G74" s="257">
        <v>0</v>
      </c>
      <c r="H74" s="258">
        <f t="shared" si="13"/>
        <v>0</v>
      </c>
    </row>
    <row r="75" spans="1:8" ht="63.75" x14ac:dyDescent="0.2">
      <c r="A75" s="559">
        <f>A74+1</f>
        <v>61</v>
      </c>
      <c r="B75" s="256" t="s">
        <v>925</v>
      </c>
      <c r="C75" s="562">
        <f>SUM(C77:C87)</f>
        <v>318</v>
      </c>
      <c r="D75" s="562">
        <f t="shared" ref="D75:H75" si="15">SUM(D77:D87)</f>
        <v>0</v>
      </c>
      <c r="E75" s="562">
        <f t="shared" si="15"/>
        <v>0</v>
      </c>
      <c r="F75" s="562">
        <f t="shared" si="15"/>
        <v>0</v>
      </c>
      <c r="G75" s="562">
        <f t="shared" si="15"/>
        <v>0</v>
      </c>
      <c r="H75" s="562">
        <f t="shared" si="15"/>
        <v>318</v>
      </c>
    </row>
    <row r="76" spans="1:8" x14ac:dyDescent="0.2">
      <c r="A76" s="559"/>
      <c r="B76" s="256" t="s">
        <v>139</v>
      </c>
      <c r="C76" s="562"/>
      <c r="D76" s="562"/>
      <c r="E76" s="562"/>
      <c r="F76" s="562"/>
      <c r="G76" s="562"/>
      <c r="H76" s="562"/>
    </row>
    <row r="77" spans="1:8" ht="51" hidden="1" x14ac:dyDescent="0.2">
      <c r="A77" s="231">
        <f>A75+1</f>
        <v>62</v>
      </c>
      <c r="B77" s="238" t="s">
        <v>934</v>
      </c>
      <c r="C77" s="257">
        <f>'10.2'!E193</f>
        <v>0</v>
      </c>
      <c r="D77" s="258">
        <v>0</v>
      </c>
      <c r="E77" s="258">
        <v>0</v>
      </c>
      <c r="F77" s="258">
        <v>0</v>
      </c>
      <c r="G77" s="258">
        <v>0</v>
      </c>
      <c r="H77" s="258">
        <f>SUM(C77:G77)</f>
        <v>0</v>
      </c>
    </row>
    <row r="78" spans="1:8" ht="38.25" x14ac:dyDescent="0.2">
      <c r="A78" s="231">
        <f>A77+1</f>
        <v>63</v>
      </c>
      <c r="B78" s="238" t="s">
        <v>935</v>
      </c>
      <c r="C78" s="257">
        <v>318</v>
      </c>
      <c r="D78" s="257">
        <v>0</v>
      </c>
      <c r="E78" s="257">
        <v>0</v>
      </c>
      <c r="F78" s="257">
        <v>0</v>
      </c>
      <c r="G78" s="257">
        <v>0</v>
      </c>
      <c r="H78" s="258">
        <f t="shared" ref="H78:H87" si="16">SUM(C78:G78)</f>
        <v>318</v>
      </c>
    </row>
    <row r="79" spans="1:8" ht="102.75" hidden="1" thickBot="1" x14ac:dyDescent="0.25">
      <c r="A79" s="149">
        <f t="shared" ref="A79:A87" si="17">A78+1</f>
        <v>64</v>
      </c>
      <c r="B79" s="58" t="s">
        <v>320</v>
      </c>
      <c r="C79" s="254">
        <v>0</v>
      </c>
      <c r="D79" s="254">
        <v>0</v>
      </c>
      <c r="E79" s="254">
        <v>0</v>
      </c>
      <c r="F79" s="254">
        <v>0</v>
      </c>
      <c r="G79" s="254">
        <v>0</v>
      </c>
      <c r="H79" s="255">
        <f t="shared" si="16"/>
        <v>0</v>
      </c>
    </row>
    <row r="80" spans="1:8" ht="90" hidden="1" thickBot="1" x14ac:dyDescent="0.25">
      <c r="A80" s="149">
        <f t="shared" si="17"/>
        <v>65</v>
      </c>
      <c r="B80" s="58" t="s">
        <v>321</v>
      </c>
      <c r="C80" s="178">
        <v>0</v>
      </c>
      <c r="D80" s="178">
        <f>'10.2'!E195</f>
        <v>0</v>
      </c>
      <c r="E80" s="178">
        <f>'10.2'!F195</f>
        <v>0</v>
      </c>
      <c r="F80" s="178">
        <v>0</v>
      </c>
      <c r="G80" s="178">
        <v>0</v>
      </c>
      <c r="H80" s="179">
        <f t="shared" si="16"/>
        <v>0</v>
      </c>
    </row>
    <row r="81" spans="1:8" ht="102.75" hidden="1" thickBot="1" x14ac:dyDescent="0.25">
      <c r="A81" s="149">
        <f t="shared" si="17"/>
        <v>66</v>
      </c>
      <c r="B81" s="58" t="s">
        <v>322</v>
      </c>
      <c r="C81" s="178">
        <v>0</v>
      </c>
      <c r="D81" s="179">
        <v>0</v>
      </c>
      <c r="E81" s="179">
        <v>0</v>
      </c>
      <c r="F81" s="179">
        <v>0</v>
      </c>
      <c r="G81" s="179">
        <v>0</v>
      </c>
      <c r="H81" s="179">
        <f t="shared" si="16"/>
        <v>0</v>
      </c>
    </row>
    <row r="82" spans="1:8" ht="90" hidden="1" thickBot="1" x14ac:dyDescent="0.25">
      <c r="A82" s="149">
        <f t="shared" si="17"/>
        <v>67</v>
      </c>
      <c r="B82" s="58" t="s">
        <v>323</v>
      </c>
      <c r="C82" s="178">
        <v>0</v>
      </c>
      <c r="D82" s="178">
        <v>0</v>
      </c>
      <c r="E82" s="178">
        <v>0</v>
      </c>
      <c r="F82" s="178">
        <v>0</v>
      </c>
      <c r="G82" s="178">
        <v>0</v>
      </c>
      <c r="H82" s="179">
        <f t="shared" si="16"/>
        <v>0</v>
      </c>
    </row>
    <row r="83" spans="1:8" ht="141" hidden="1" thickBot="1" x14ac:dyDescent="0.25">
      <c r="A83" s="149">
        <f t="shared" si="17"/>
        <v>68</v>
      </c>
      <c r="B83" s="58" t="s">
        <v>324</v>
      </c>
      <c r="C83" s="178">
        <v>0</v>
      </c>
      <c r="D83" s="178">
        <v>0</v>
      </c>
      <c r="E83" s="178">
        <v>0</v>
      </c>
      <c r="F83" s="178">
        <v>0</v>
      </c>
      <c r="G83" s="178">
        <v>0</v>
      </c>
      <c r="H83" s="179">
        <f t="shared" si="16"/>
        <v>0</v>
      </c>
    </row>
    <row r="84" spans="1:8" ht="102.75" hidden="1" thickBot="1" x14ac:dyDescent="0.25">
      <c r="A84" s="149">
        <f t="shared" si="17"/>
        <v>69</v>
      </c>
      <c r="B84" s="58" t="s">
        <v>325</v>
      </c>
      <c r="C84" s="178">
        <v>0</v>
      </c>
      <c r="D84" s="178">
        <v>0</v>
      </c>
      <c r="E84" s="178">
        <v>0</v>
      </c>
      <c r="F84" s="178">
        <v>0</v>
      </c>
      <c r="G84" s="178">
        <v>0</v>
      </c>
      <c r="H84" s="179">
        <f t="shared" si="16"/>
        <v>0</v>
      </c>
    </row>
    <row r="85" spans="1:8" ht="64.5" hidden="1" thickBot="1" x14ac:dyDescent="0.25">
      <c r="A85" s="149">
        <f t="shared" si="17"/>
        <v>70</v>
      </c>
      <c r="B85" s="58" t="s">
        <v>326</v>
      </c>
      <c r="C85" s="178">
        <v>0</v>
      </c>
      <c r="D85" s="179">
        <v>0</v>
      </c>
      <c r="E85" s="179">
        <v>0</v>
      </c>
      <c r="F85" s="179">
        <v>0</v>
      </c>
      <c r="G85" s="179">
        <v>0</v>
      </c>
      <c r="H85" s="179">
        <f t="shared" si="16"/>
        <v>0</v>
      </c>
    </row>
    <row r="86" spans="1:8" ht="77.25" hidden="1" thickBot="1" x14ac:dyDescent="0.25">
      <c r="A86" s="149">
        <f t="shared" si="17"/>
        <v>71</v>
      </c>
      <c r="B86" s="58" t="s">
        <v>936</v>
      </c>
      <c r="C86" s="178">
        <v>0</v>
      </c>
      <c r="D86" s="178">
        <v>0</v>
      </c>
      <c r="E86" s="178">
        <v>0</v>
      </c>
      <c r="F86" s="178">
        <v>0</v>
      </c>
      <c r="G86" s="178">
        <v>0</v>
      </c>
      <c r="H86" s="179">
        <f t="shared" si="16"/>
        <v>0</v>
      </c>
    </row>
    <row r="87" spans="1:8" ht="13.5" hidden="1" thickBot="1" x14ac:dyDescent="0.25">
      <c r="A87" s="149">
        <f t="shared" si="17"/>
        <v>72</v>
      </c>
      <c r="B87" s="58" t="s">
        <v>422</v>
      </c>
      <c r="C87" s="178">
        <v>0</v>
      </c>
      <c r="D87" s="178">
        <v>0</v>
      </c>
      <c r="E87" s="178">
        <v>0</v>
      </c>
      <c r="F87" s="178">
        <v>0</v>
      </c>
      <c r="G87" s="178">
        <v>0</v>
      </c>
      <c r="H87" s="179">
        <f t="shared" si="16"/>
        <v>0</v>
      </c>
    </row>
    <row r="88" spans="1:8" ht="13.5" hidden="1" thickBot="1" x14ac:dyDescent="0.25">
      <c r="A88" s="149">
        <v>73</v>
      </c>
      <c r="B88" s="58" t="s">
        <v>733</v>
      </c>
      <c r="C88" s="573"/>
      <c r="D88" s="574"/>
      <c r="E88" s="574"/>
      <c r="F88" s="574"/>
      <c r="G88" s="574"/>
      <c r="H88" s="575"/>
    </row>
    <row r="89" spans="1:8" s="66" customFormat="1" x14ac:dyDescent="0.2">
      <c r="C89" s="65">
        <f>C75-'10.1'!D12</f>
        <v>318</v>
      </c>
      <c r="D89" s="65" t="e">
        <f>#REF!-'10.1'!D14</f>
        <v>#REF!</v>
      </c>
      <c r="E89" s="65">
        <f>E75-'10.1'!D22</f>
        <v>318</v>
      </c>
    </row>
    <row r="90" spans="1:8" ht="44.25" customHeight="1" x14ac:dyDescent="0.2">
      <c r="A90" s="558" t="s">
        <v>940</v>
      </c>
      <c r="B90" s="558"/>
      <c r="C90" s="558"/>
      <c r="D90" s="558"/>
      <c r="E90" s="558"/>
      <c r="F90" s="558"/>
      <c r="G90" s="558"/>
      <c r="H90" s="558"/>
    </row>
    <row r="91" spans="1:8" ht="15.75" x14ac:dyDescent="0.2">
      <c r="A91" s="150"/>
      <c r="B91" s="150"/>
      <c r="C91" s="150"/>
      <c r="D91" s="150"/>
      <c r="E91" s="150"/>
      <c r="F91" s="150"/>
      <c r="G91" s="150"/>
      <c r="H91" s="56" t="s">
        <v>313</v>
      </c>
    </row>
    <row r="92" spans="1:8" ht="52.5" customHeight="1" x14ac:dyDescent="0.2">
      <c r="A92" s="563" t="s">
        <v>1</v>
      </c>
      <c r="B92" s="563" t="s">
        <v>3</v>
      </c>
      <c r="C92" s="563" t="s">
        <v>914</v>
      </c>
      <c r="D92" s="564" t="s">
        <v>917</v>
      </c>
      <c r="E92" s="564"/>
      <c r="F92" s="564"/>
      <c r="G92" s="563" t="s">
        <v>918</v>
      </c>
      <c r="H92" s="563" t="s">
        <v>136</v>
      </c>
    </row>
    <row r="93" spans="1:8" ht="216.75" x14ac:dyDescent="0.2">
      <c r="A93" s="563"/>
      <c r="B93" s="563"/>
      <c r="C93" s="563"/>
      <c r="D93" s="234" t="s">
        <v>915</v>
      </c>
      <c r="E93" s="234" t="s">
        <v>932</v>
      </c>
      <c r="F93" s="234" t="s">
        <v>933</v>
      </c>
      <c r="G93" s="563"/>
      <c r="H93" s="563"/>
    </row>
    <row r="94" spans="1:8" x14ac:dyDescent="0.2">
      <c r="A94" s="234">
        <v>1</v>
      </c>
      <c r="B94" s="234">
        <v>2</v>
      </c>
      <c r="C94" s="234">
        <v>3</v>
      </c>
      <c r="D94" s="234">
        <v>4</v>
      </c>
      <c r="E94" s="234">
        <v>5</v>
      </c>
      <c r="F94" s="234">
        <v>6</v>
      </c>
      <c r="G94" s="234">
        <v>7</v>
      </c>
      <c r="H94" s="234">
        <v>8</v>
      </c>
    </row>
    <row r="95" spans="1:8" ht="63.75" x14ac:dyDescent="0.2">
      <c r="A95" s="559">
        <v>1</v>
      </c>
      <c r="B95" s="256" t="s">
        <v>941</v>
      </c>
      <c r="C95" s="562">
        <f>SUM(C97:C107)</f>
        <v>246.27099999999999</v>
      </c>
      <c r="D95" s="562">
        <f t="shared" ref="D95:H95" si="18">SUM(D97:D107)</f>
        <v>0</v>
      </c>
      <c r="E95" s="562">
        <f t="shared" si="18"/>
        <v>0</v>
      </c>
      <c r="F95" s="562">
        <f t="shared" si="18"/>
        <v>0</v>
      </c>
      <c r="G95" s="562">
        <f t="shared" si="18"/>
        <v>0</v>
      </c>
      <c r="H95" s="562">
        <f t="shared" si="18"/>
        <v>246.27099999999999</v>
      </c>
    </row>
    <row r="96" spans="1:8" x14ac:dyDescent="0.2">
      <c r="A96" s="559"/>
      <c r="B96" s="256" t="s">
        <v>139</v>
      </c>
      <c r="C96" s="562"/>
      <c r="D96" s="562"/>
      <c r="E96" s="562"/>
      <c r="F96" s="562"/>
      <c r="G96" s="562"/>
      <c r="H96" s="562"/>
    </row>
    <row r="97" spans="1:8" ht="51" hidden="1" x14ac:dyDescent="0.2">
      <c r="A97" s="231">
        <f>A95+1</f>
        <v>2</v>
      </c>
      <c r="B97" s="238" t="s">
        <v>934</v>
      </c>
      <c r="C97" s="257">
        <f>'10.2'!E213</f>
        <v>0</v>
      </c>
      <c r="D97" s="258">
        <v>0</v>
      </c>
      <c r="E97" s="258">
        <v>0</v>
      </c>
      <c r="F97" s="258">
        <v>0</v>
      </c>
      <c r="G97" s="258">
        <v>0</v>
      </c>
      <c r="H97" s="258">
        <f>SUM(C97:G97)</f>
        <v>0</v>
      </c>
    </row>
    <row r="98" spans="1:8" ht="38.25" x14ac:dyDescent="0.2">
      <c r="A98" s="231">
        <f>A97+1</f>
        <v>3</v>
      </c>
      <c r="B98" s="238" t="s">
        <v>935</v>
      </c>
      <c r="C98" s="257">
        <f>246271/1000</f>
        <v>246.27099999999999</v>
      </c>
      <c r="D98" s="257">
        <v>0</v>
      </c>
      <c r="E98" s="257">
        <v>0</v>
      </c>
      <c r="F98" s="257">
        <v>0</v>
      </c>
      <c r="G98" s="257">
        <v>0</v>
      </c>
      <c r="H98" s="258">
        <f t="shared" ref="H98:H107" si="19">SUM(C98:G98)</f>
        <v>246.27099999999999</v>
      </c>
    </row>
    <row r="99" spans="1:8" ht="102" hidden="1" x14ac:dyDescent="0.2">
      <c r="A99" s="231">
        <f t="shared" ref="A99:A107" si="20">A98+1</f>
        <v>4</v>
      </c>
      <c r="B99" s="238" t="s">
        <v>320</v>
      </c>
      <c r="C99" s="257">
        <v>0</v>
      </c>
      <c r="D99" s="257">
        <v>0</v>
      </c>
      <c r="E99" s="257">
        <v>0</v>
      </c>
      <c r="F99" s="257">
        <v>0</v>
      </c>
      <c r="G99" s="257">
        <v>0</v>
      </c>
      <c r="H99" s="258">
        <f t="shared" si="19"/>
        <v>0</v>
      </c>
    </row>
    <row r="100" spans="1:8" ht="89.25" hidden="1" x14ac:dyDescent="0.2">
      <c r="A100" s="231">
        <f t="shared" si="20"/>
        <v>5</v>
      </c>
      <c r="B100" s="238" t="s">
        <v>321</v>
      </c>
      <c r="C100" s="257">
        <v>0</v>
      </c>
      <c r="D100" s="257">
        <f>'10.2'!E215</f>
        <v>0</v>
      </c>
      <c r="E100" s="257">
        <f>'10.2'!F215</f>
        <v>0</v>
      </c>
      <c r="F100" s="257">
        <v>0</v>
      </c>
      <c r="G100" s="257">
        <v>0</v>
      </c>
      <c r="H100" s="258">
        <f t="shared" si="19"/>
        <v>0</v>
      </c>
    </row>
    <row r="101" spans="1:8" ht="102" hidden="1" x14ac:dyDescent="0.2">
      <c r="A101" s="231">
        <f t="shared" si="20"/>
        <v>6</v>
      </c>
      <c r="B101" s="238" t="s">
        <v>322</v>
      </c>
      <c r="C101" s="257">
        <v>0</v>
      </c>
      <c r="D101" s="258">
        <v>0</v>
      </c>
      <c r="E101" s="258">
        <v>0</v>
      </c>
      <c r="F101" s="258">
        <v>0</v>
      </c>
      <c r="G101" s="258">
        <v>0</v>
      </c>
      <c r="H101" s="258">
        <f t="shared" si="19"/>
        <v>0</v>
      </c>
    </row>
    <row r="102" spans="1:8" ht="89.25" hidden="1" x14ac:dyDescent="0.2">
      <c r="A102" s="231">
        <f t="shared" si="20"/>
        <v>7</v>
      </c>
      <c r="B102" s="238" t="s">
        <v>323</v>
      </c>
      <c r="C102" s="257">
        <v>0</v>
      </c>
      <c r="D102" s="257">
        <v>0</v>
      </c>
      <c r="E102" s="257">
        <v>0</v>
      </c>
      <c r="F102" s="257">
        <v>0</v>
      </c>
      <c r="G102" s="257">
        <v>0</v>
      </c>
      <c r="H102" s="258">
        <f t="shared" si="19"/>
        <v>0</v>
      </c>
    </row>
    <row r="103" spans="1:8" ht="140.25" hidden="1" x14ac:dyDescent="0.2">
      <c r="A103" s="231">
        <f t="shared" si="20"/>
        <v>8</v>
      </c>
      <c r="B103" s="238" t="s">
        <v>324</v>
      </c>
      <c r="C103" s="257">
        <v>0</v>
      </c>
      <c r="D103" s="257">
        <v>0</v>
      </c>
      <c r="E103" s="257">
        <v>0</v>
      </c>
      <c r="F103" s="257">
        <v>0</v>
      </c>
      <c r="G103" s="257">
        <v>0</v>
      </c>
      <c r="H103" s="258">
        <f t="shared" si="19"/>
        <v>0</v>
      </c>
    </row>
    <row r="104" spans="1:8" ht="102" hidden="1" x14ac:dyDescent="0.2">
      <c r="A104" s="231">
        <f t="shared" si="20"/>
        <v>9</v>
      </c>
      <c r="B104" s="238" t="s">
        <v>325</v>
      </c>
      <c r="C104" s="257">
        <v>0</v>
      </c>
      <c r="D104" s="257">
        <v>0</v>
      </c>
      <c r="E104" s="257">
        <v>0</v>
      </c>
      <c r="F104" s="257">
        <v>0</v>
      </c>
      <c r="G104" s="257">
        <v>0</v>
      </c>
      <c r="H104" s="258">
        <f t="shared" si="19"/>
        <v>0</v>
      </c>
    </row>
    <row r="105" spans="1:8" ht="63.75" hidden="1" x14ac:dyDescent="0.2">
      <c r="A105" s="231">
        <f t="shared" si="20"/>
        <v>10</v>
      </c>
      <c r="B105" s="238" t="s">
        <v>326</v>
      </c>
      <c r="C105" s="257">
        <v>0</v>
      </c>
      <c r="D105" s="258">
        <v>0</v>
      </c>
      <c r="E105" s="258">
        <v>0</v>
      </c>
      <c r="F105" s="258">
        <v>0</v>
      </c>
      <c r="G105" s="258">
        <v>0</v>
      </c>
      <c r="H105" s="258">
        <f t="shared" si="19"/>
        <v>0</v>
      </c>
    </row>
    <row r="106" spans="1:8" ht="76.5" hidden="1" x14ac:dyDescent="0.2">
      <c r="A106" s="231">
        <f t="shared" si="20"/>
        <v>11</v>
      </c>
      <c r="B106" s="238" t="s">
        <v>936</v>
      </c>
      <c r="C106" s="257">
        <v>0</v>
      </c>
      <c r="D106" s="257">
        <v>0</v>
      </c>
      <c r="E106" s="257">
        <v>0</v>
      </c>
      <c r="F106" s="257">
        <v>0</v>
      </c>
      <c r="G106" s="257">
        <v>0</v>
      </c>
      <c r="H106" s="258">
        <f t="shared" si="19"/>
        <v>0</v>
      </c>
    </row>
    <row r="107" spans="1:8" hidden="1" x14ac:dyDescent="0.2">
      <c r="A107" s="231">
        <f t="shared" si="20"/>
        <v>12</v>
      </c>
      <c r="B107" s="238" t="s">
        <v>422</v>
      </c>
      <c r="C107" s="257">
        <v>0</v>
      </c>
      <c r="D107" s="257">
        <v>0</v>
      </c>
      <c r="E107" s="257">
        <v>0</v>
      </c>
      <c r="F107" s="257">
        <v>0</v>
      </c>
      <c r="G107" s="257">
        <v>0</v>
      </c>
      <c r="H107" s="258">
        <f t="shared" si="19"/>
        <v>0</v>
      </c>
    </row>
    <row r="108" spans="1:8" ht="76.5" x14ac:dyDescent="0.2">
      <c r="A108" s="559">
        <v>13</v>
      </c>
      <c r="B108" s="256" t="s">
        <v>937</v>
      </c>
      <c r="C108" s="562">
        <f>SUM(C110:C120)</f>
        <v>304.78899999999999</v>
      </c>
      <c r="D108" s="562">
        <f t="shared" ref="D108:H108" si="21">SUM(D110:D120)</f>
        <v>0</v>
      </c>
      <c r="E108" s="562">
        <f t="shared" si="21"/>
        <v>0</v>
      </c>
      <c r="F108" s="562">
        <f t="shared" si="21"/>
        <v>0</v>
      </c>
      <c r="G108" s="562">
        <f t="shared" si="21"/>
        <v>0</v>
      </c>
      <c r="H108" s="562">
        <f t="shared" si="21"/>
        <v>304.78899999999999</v>
      </c>
    </row>
    <row r="109" spans="1:8" ht="13.5" customHeight="1" x14ac:dyDescent="0.2">
      <c r="A109" s="559"/>
      <c r="B109" s="256" t="s">
        <v>139</v>
      </c>
      <c r="C109" s="562"/>
      <c r="D109" s="562"/>
      <c r="E109" s="562"/>
      <c r="F109" s="562"/>
      <c r="G109" s="562"/>
      <c r="H109" s="562"/>
    </row>
    <row r="110" spans="1:8" ht="51" hidden="1" x14ac:dyDescent="0.2">
      <c r="A110" s="231">
        <f>A108+1</f>
        <v>14</v>
      </c>
      <c r="B110" s="238" t="s">
        <v>934</v>
      </c>
      <c r="C110" s="257">
        <f>'10.2'!E226</f>
        <v>0</v>
      </c>
      <c r="D110" s="258">
        <v>0</v>
      </c>
      <c r="E110" s="258">
        <v>0</v>
      </c>
      <c r="F110" s="258">
        <v>0</v>
      </c>
      <c r="G110" s="258">
        <v>0</v>
      </c>
      <c r="H110" s="258">
        <f>SUM(C110:G110)</f>
        <v>0</v>
      </c>
    </row>
    <row r="111" spans="1:8" ht="38.25" x14ac:dyDescent="0.2">
      <c r="A111" s="231">
        <f>A110+1</f>
        <v>15</v>
      </c>
      <c r="B111" s="238" t="s">
        <v>935</v>
      </c>
      <c r="C111" s="258">
        <f>304789/1000</f>
        <v>304.78899999999999</v>
      </c>
      <c r="D111" s="257">
        <v>0</v>
      </c>
      <c r="E111" s="257">
        <v>0</v>
      </c>
      <c r="F111" s="257">
        <v>0</v>
      </c>
      <c r="G111" s="257">
        <v>0</v>
      </c>
      <c r="H111" s="258">
        <f t="shared" ref="H111:H120" si="22">SUM(C111:G111)</f>
        <v>304.78899999999999</v>
      </c>
    </row>
    <row r="112" spans="1:8" ht="102" hidden="1" x14ac:dyDescent="0.2">
      <c r="A112" s="231">
        <f t="shared" ref="A112:A120" si="23">A111+1</f>
        <v>16</v>
      </c>
      <c r="B112" s="238" t="s">
        <v>320</v>
      </c>
      <c r="C112" s="257">
        <v>0</v>
      </c>
      <c r="D112" s="257">
        <v>0</v>
      </c>
      <c r="E112" s="257">
        <v>0</v>
      </c>
      <c r="F112" s="257">
        <v>0</v>
      </c>
      <c r="G112" s="257">
        <v>0</v>
      </c>
      <c r="H112" s="258">
        <f t="shared" si="22"/>
        <v>0</v>
      </c>
    </row>
    <row r="113" spans="1:8" ht="89.25" hidden="1" x14ac:dyDescent="0.2">
      <c r="A113" s="231">
        <f t="shared" si="23"/>
        <v>17</v>
      </c>
      <c r="B113" s="238" t="s">
        <v>321</v>
      </c>
      <c r="C113" s="257">
        <v>0</v>
      </c>
      <c r="D113" s="257">
        <f>'10.2'!E228</f>
        <v>0</v>
      </c>
      <c r="E113" s="257">
        <f>'10.2'!F228</f>
        <v>0</v>
      </c>
      <c r="F113" s="257">
        <v>0</v>
      </c>
      <c r="G113" s="257">
        <v>0</v>
      </c>
      <c r="H113" s="258">
        <f t="shared" si="22"/>
        <v>0</v>
      </c>
    </row>
    <row r="114" spans="1:8" ht="102" hidden="1" x14ac:dyDescent="0.2">
      <c r="A114" s="231">
        <f t="shared" si="23"/>
        <v>18</v>
      </c>
      <c r="B114" s="238" t="s">
        <v>322</v>
      </c>
      <c r="C114" s="257">
        <v>0</v>
      </c>
      <c r="D114" s="258">
        <v>0</v>
      </c>
      <c r="E114" s="258">
        <v>0</v>
      </c>
      <c r="F114" s="258">
        <v>0</v>
      </c>
      <c r="G114" s="258">
        <v>0</v>
      </c>
      <c r="H114" s="258">
        <f t="shared" si="22"/>
        <v>0</v>
      </c>
    </row>
    <row r="115" spans="1:8" ht="89.25" hidden="1" x14ac:dyDescent="0.2">
      <c r="A115" s="231">
        <f t="shared" si="23"/>
        <v>19</v>
      </c>
      <c r="B115" s="238" t="s">
        <v>323</v>
      </c>
      <c r="C115" s="257">
        <v>0</v>
      </c>
      <c r="D115" s="257">
        <v>0</v>
      </c>
      <c r="E115" s="257">
        <v>0</v>
      </c>
      <c r="F115" s="257">
        <v>0</v>
      </c>
      <c r="G115" s="257">
        <v>0</v>
      </c>
      <c r="H115" s="258">
        <f t="shared" si="22"/>
        <v>0</v>
      </c>
    </row>
    <row r="116" spans="1:8" ht="140.25" hidden="1" x14ac:dyDescent="0.2">
      <c r="A116" s="231">
        <f t="shared" si="23"/>
        <v>20</v>
      </c>
      <c r="B116" s="238" t="s">
        <v>324</v>
      </c>
      <c r="C116" s="257">
        <v>0</v>
      </c>
      <c r="D116" s="257">
        <v>0</v>
      </c>
      <c r="E116" s="257">
        <v>0</v>
      </c>
      <c r="F116" s="257">
        <v>0</v>
      </c>
      <c r="G116" s="257">
        <v>0</v>
      </c>
      <c r="H116" s="258">
        <f t="shared" si="22"/>
        <v>0</v>
      </c>
    </row>
    <row r="117" spans="1:8" ht="102" hidden="1" x14ac:dyDescent="0.2">
      <c r="A117" s="231">
        <f t="shared" si="23"/>
        <v>21</v>
      </c>
      <c r="B117" s="238" t="s">
        <v>325</v>
      </c>
      <c r="C117" s="257">
        <v>0</v>
      </c>
      <c r="D117" s="257">
        <v>0</v>
      </c>
      <c r="E117" s="257">
        <v>0</v>
      </c>
      <c r="F117" s="257">
        <v>0</v>
      </c>
      <c r="G117" s="257">
        <v>0</v>
      </c>
      <c r="H117" s="258">
        <f t="shared" si="22"/>
        <v>0</v>
      </c>
    </row>
    <row r="118" spans="1:8" ht="63.75" hidden="1" x14ac:dyDescent="0.2">
      <c r="A118" s="231">
        <f t="shared" si="23"/>
        <v>22</v>
      </c>
      <c r="B118" s="238" t="s">
        <v>326</v>
      </c>
      <c r="C118" s="257">
        <v>0</v>
      </c>
      <c r="D118" s="258">
        <v>0</v>
      </c>
      <c r="E118" s="258">
        <v>0</v>
      </c>
      <c r="F118" s="258">
        <v>0</v>
      </c>
      <c r="G118" s="258">
        <v>0</v>
      </c>
      <c r="H118" s="258">
        <f t="shared" si="22"/>
        <v>0</v>
      </c>
    </row>
    <row r="119" spans="1:8" ht="76.5" hidden="1" x14ac:dyDescent="0.2">
      <c r="A119" s="231">
        <f t="shared" si="23"/>
        <v>23</v>
      </c>
      <c r="B119" s="238" t="s">
        <v>936</v>
      </c>
      <c r="C119" s="257">
        <v>0</v>
      </c>
      <c r="D119" s="257">
        <v>0</v>
      </c>
      <c r="E119" s="257">
        <v>0</v>
      </c>
      <c r="F119" s="257">
        <v>0</v>
      </c>
      <c r="G119" s="257">
        <v>0</v>
      </c>
      <c r="H119" s="258">
        <f t="shared" si="22"/>
        <v>0</v>
      </c>
    </row>
    <row r="120" spans="1:8" hidden="1" x14ac:dyDescent="0.2">
      <c r="A120" s="231">
        <f t="shared" si="23"/>
        <v>24</v>
      </c>
      <c r="B120" s="238" t="s">
        <v>422</v>
      </c>
      <c r="C120" s="257">
        <v>0</v>
      </c>
      <c r="D120" s="257">
        <v>0</v>
      </c>
      <c r="E120" s="257">
        <v>0</v>
      </c>
      <c r="F120" s="257">
        <v>0</v>
      </c>
      <c r="G120" s="257">
        <v>0</v>
      </c>
      <c r="H120" s="258">
        <f t="shared" si="22"/>
        <v>0</v>
      </c>
    </row>
    <row r="121" spans="1:8" ht="51" x14ac:dyDescent="0.2">
      <c r="A121" s="559">
        <f>A120+1</f>
        <v>25</v>
      </c>
      <c r="B121" s="256" t="s">
        <v>938</v>
      </c>
      <c r="C121" s="560" t="s">
        <v>1222</v>
      </c>
      <c r="D121" s="562">
        <f t="shared" ref="D121:G121" si="24">SUM(D123:D133)</f>
        <v>0</v>
      </c>
      <c r="E121" s="562">
        <f t="shared" si="24"/>
        <v>0</v>
      </c>
      <c r="F121" s="562">
        <f t="shared" si="24"/>
        <v>0</v>
      </c>
      <c r="G121" s="562">
        <f t="shared" si="24"/>
        <v>0</v>
      </c>
      <c r="H121" s="560" t="s">
        <v>1222</v>
      </c>
    </row>
    <row r="122" spans="1:8" ht="13.5" customHeight="1" x14ac:dyDescent="0.2">
      <c r="A122" s="559"/>
      <c r="B122" s="256" t="s">
        <v>139</v>
      </c>
      <c r="C122" s="561"/>
      <c r="D122" s="562"/>
      <c r="E122" s="562"/>
      <c r="F122" s="562"/>
      <c r="G122" s="562"/>
      <c r="H122" s="561"/>
    </row>
    <row r="123" spans="1:8" ht="51.75" hidden="1" customHeight="1" thickBot="1" x14ac:dyDescent="0.25">
      <c r="A123" s="231">
        <f>A121+1</f>
        <v>26</v>
      </c>
      <c r="B123" s="238" t="s">
        <v>934</v>
      </c>
      <c r="C123" s="259">
        <f>'10.2'!E239</f>
        <v>0</v>
      </c>
      <c r="D123" s="258">
        <v>0</v>
      </c>
      <c r="E123" s="258">
        <v>0</v>
      </c>
      <c r="F123" s="258">
        <v>0</v>
      </c>
      <c r="G123" s="258">
        <v>0</v>
      </c>
      <c r="H123" s="259">
        <f>'10.2'!J239</f>
        <v>0</v>
      </c>
    </row>
    <row r="124" spans="1:8" ht="38.25" x14ac:dyDescent="0.2">
      <c r="A124" s="231">
        <f>A123+1</f>
        <v>27</v>
      </c>
      <c r="B124" s="238" t="s">
        <v>935</v>
      </c>
      <c r="C124" s="262" t="s">
        <v>1222</v>
      </c>
      <c r="D124" s="257">
        <v>0</v>
      </c>
      <c r="E124" s="257">
        <v>0</v>
      </c>
      <c r="F124" s="257">
        <v>0</v>
      </c>
      <c r="G124" s="257">
        <v>0</v>
      </c>
      <c r="H124" s="262" t="s">
        <v>1222</v>
      </c>
    </row>
    <row r="125" spans="1:8" ht="102" hidden="1" x14ac:dyDescent="0.2">
      <c r="A125" s="231">
        <f t="shared" ref="A125:A133" si="25">A124+1</f>
        <v>28</v>
      </c>
      <c r="B125" s="238" t="s">
        <v>320</v>
      </c>
      <c r="C125" s="257">
        <v>0</v>
      </c>
      <c r="D125" s="257">
        <v>0</v>
      </c>
      <c r="E125" s="257">
        <v>0</v>
      </c>
      <c r="F125" s="257">
        <v>0</v>
      </c>
      <c r="G125" s="257">
        <v>0</v>
      </c>
      <c r="H125" s="258">
        <f t="shared" ref="H125:H133" si="26">SUM(C125:G125)</f>
        <v>0</v>
      </c>
    </row>
    <row r="126" spans="1:8" ht="89.25" hidden="1" x14ac:dyDescent="0.2">
      <c r="A126" s="231">
        <f t="shared" si="25"/>
        <v>29</v>
      </c>
      <c r="B126" s="238" t="s">
        <v>321</v>
      </c>
      <c r="C126" s="257">
        <v>0</v>
      </c>
      <c r="D126" s="257">
        <f>'10.2'!E241</f>
        <v>0</v>
      </c>
      <c r="E126" s="257">
        <f>'10.2'!F241</f>
        <v>0</v>
      </c>
      <c r="F126" s="257">
        <v>0</v>
      </c>
      <c r="G126" s="257">
        <v>0</v>
      </c>
      <c r="H126" s="258">
        <f t="shared" si="26"/>
        <v>0</v>
      </c>
    </row>
    <row r="127" spans="1:8" ht="102" hidden="1" x14ac:dyDescent="0.2">
      <c r="A127" s="231">
        <f t="shared" si="25"/>
        <v>30</v>
      </c>
      <c r="B127" s="238" t="s">
        <v>322</v>
      </c>
      <c r="C127" s="257">
        <v>0</v>
      </c>
      <c r="D127" s="258">
        <v>0</v>
      </c>
      <c r="E127" s="258">
        <v>0</v>
      </c>
      <c r="F127" s="258">
        <v>0</v>
      </c>
      <c r="G127" s="258">
        <v>0</v>
      </c>
      <c r="H127" s="258">
        <f t="shared" si="26"/>
        <v>0</v>
      </c>
    </row>
    <row r="128" spans="1:8" ht="89.25" hidden="1" x14ac:dyDescent="0.2">
      <c r="A128" s="231">
        <f t="shared" si="25"/>
        <v>31</v>
      </c>
      <c r="B128" s="238" t="s">
        <v>323</v>
      </c>
      <c r="C128" s="257">
        <v>0</v>
      </c>
      <c r="D128" s="257">
        <v>0</v>
      </c>
      <c r="E128" s="257">
        <v>0</v>
      </c>
      <c r="F128" s="257">
        <v>0</v>
      </c>
      <c r="G128" s="257">
        <v>0</v>
      </c>
      <c r="H128" s="258">
        <f t="shared" si="26"/>
        <v>0</v>
      </c>
    </row>
    <row r="129" spans="1:8" ht="140.25" hidden="1" x14ac:dyDescent="0.2">
      <c r="A129" s="231">
        <f t="shared" si="25"/>
        <v>32</v>
      </c>
      <c r="B129" s="238" t="s">
        <v>324</v>
      </c>
      <c r="C129" s="257">
        <v>0</v>
      </c>
      <c r="D129" s="257">
        <v>0</v>
      </c>
      <c r="E129" s="257">
        <v>0</v>
      </c>
      <c r="F129" s="257">
        <v>0</v>
      </c>
      <c r="G129" s="257">
        <v>0</v>
      </c>
      <c r="H129" s="258">
        <f t="shared" si="26"/>
        <v>0</v>
      </c>
    </row>
    <row r="130" spans="1:8" ht="102" hidden="1" x14ac:dyDescent="0.2">
      <c r="A130" s="231">
        <f t="shared" si="25"/>
        <v>33</v>
      </c>
      <c r="B130" s="238" t="s">
        <v>325</v>
      </c>
      <c r="C130" s="257">
        <v>0</v>
      </c>
      <c r="D130" s="257">
        <v>0</v>
      </c>
      <c r="E130" s="257">
        <v>0</v>
      </c>
      <c r="F130" s="257">
        <v>0</v>
      </c>
      <c r="G130" s="257">
        <v>0</v>
      </c>
      <c r="H130" s="258">
        <f t="shared" si="26"/>
        <v>0</v>
      </c>
    </row>
    <row r="131" spans="1:8" ht="63.75" hidden="1" x14ac:dyDescent="0.2">
      <c r="A131" s="231">
        <f t="shared" si="25"/>
        <v>34</v>
      </c>
      <c r="B131" s="238" t="s">
        <v>326</v>
      </c>
      <c r="C131" s="257">
        <v>0</v>
      </c>
      <c r="D131" s="258">
        <v>0</v>
      </c>
      <c r="E131" s="258">
        <v>0</v>
      </c>
      <c r="F131" s="258">
        <v>0</v>
      </c>
      <c r="G131" s="258">
        <v>0</v>
      </c>
      <c r="H131" s="258">
        <f t="shared" si="26"/>
        <v>0</v>
      </c>
    </row>
    <row r="132" spans="1:8" ht="76.5" hidden="1" x14ac:dyDescent="0.2">
      <c r="A132" s="231">
        <f t="shared" si="25"/>
        <v>35</v>
      </c>
      <c r="B132" s="238" t="s">
        <v>936</v>
      </c>
      <c r="C132" s="257">
        <v>0</v>
      </c>
      <c r="D132" s="257">
        <v>0</v>
      </c>
      <c r="E132" s="257">
        <v>0</v>
      </c>
      <c r="F132" s="257">
        <v>0</v>
      </c>
      <c r="G132" s="257">
        <v>0</v>
      </c>
      <c r="H132" s="258">
        <f t="shared" si="26"/>
        <v>0</v>
      </c>
    </row>
    <row r="133" spans="1:8" hidden="1" x14ac:dyDescent="0.2">
      <c r="A133" s="231">
        <f t="shared" si="25"/>
        <v>36</v>
      </c>
      <c r="B133" s="238" t="s">
        <v>422</v>
      </c>
      <c r="C133" s="257">
        <v>0</v>
      </c>
      <c r="D133" s="257">
        <v>0</v>
      </c>
      <c r="E133" s="257">
        <v>0</v>
      </c>
      <c r="F133" s="257">
        <v>0</v>
      </c>
      <c r="G133" s="257">
        <v>0</v>
      </c>
      <c r="H133" s="258">
        <f t="shared" si="26"/>
        <v>0</v>
      </c>
    </row>
    <row r="134" spans="1:8" hidden="1" x14ac:dyDescent="0.2">
      <c r="A134" s="559">
        <f>A133+1</f>
        <v>37</v>
      </c>
      <c r="B134" s="256" t="s">
        <v>939</v>
      </c>
      <c r="C134" s="562">
        <f>SUM(C136:C146)</f>
        <v>0</v>
      </c>
      <c r="D134" s="562">
        <f t="shared" ref="D134:H134" si="27">SUM(D136:D146)</f>
        <v>0</v>
      </c>
      <c r="E134" s="562">
        <f t="shared" si="27"/>
        <v>0</v>
      </c>
      <c r="F134" s="562">
        <f t="shared" si="27"/>
        <v>0</v>
      </c>
      <c r="G134" s="562">
        <f t="shared" si="27"/>
        <v>0</v>
      </c>
      <c r="H134" s="562">
        <f t="shared" si="27"/>
        <v>0</v>
      </c>
    </row>
    <row r="135" spans="1:8" ht="13.5" hidden="1" customHeight="1" thickBot="1" x14ac:dyDescent="0.25">
      <c r="A135" s="559"/>
      <c r="B135" s="256" t="s">
        <v>139</v>
      </c>
      <c r="C135" s="562"/>
      <c r="D135" s="562"/>
      <c r="E135" s="562"/>
      <c r="F135" s="562"/>
      <c r="G135" s="562"/>
      <c r="H135" s="562"/>
    </row>
    <row r="136" spans="1:8" ht="51" hidden="1" x14ac:dyDescent="0.2">
      <c r="A136" s="231">
        <f>A134+1</f>
        <v>38</v>
      </c>
      <c r="B136" s="238" t="s">
        <v>934</v>
      </c>
      <c r="C136" s="257">
        <f>'10.2'!E252</f>
        <v>0</v>
      </c>
      <c r="D136" s="258">
        <v>0</v>
      </c>
      <c r="E136" s="258">
        <v>0</v>
      </c>
      <c r="F136" s="258">
        <v>0</v>
      </c>
      <c r="G136" s="258">
        <v>0</v>
      </c>
      <c r="H136" s="258">
        <f>SUM(C136:G136)</f>
        <v>0</v>
      </c>
    </row>
    <row r="137" spans="1:8" ht="38.25" hidden="1" x14ac:dyDescent="0.2">
      <c r="A137" s="231">
        <f>A136+1</f>
        <v>39</v>
      </c>
      <c r="B137" s="238" t="s">
        <v>935</v>
      </c>
      <c r="C137" s="257">
        <v>0</v>
      </c>
      <c r="D137" s="257">
        <v>0</v>
      </c>
      <c r="E137" s="257">
        <v>0</v>
      </c>
      <c r="F137" s="257">
        <v>0</v>
      </c>
      <c r="G137" s="257">
        <v>0</v>
      </c>
      <c r="H137" s="258">
        <f t="shared" ref="H137:H146" si="28">SUM(C137:G137)</f>
        <v>0</v>
      </c>
    </row>
    <row r="138" spans="1:8" ht="102" hidden="1" x14ac:dyDescent="0.2">
      <c r="A138" s="231">
        <f t="shared" ref="A138:A146" si="29">A137+1</f>
        <v>40</v>
      </c>
      <c r="B138" s="238" t="s">
        <v>320</v>
      </c>
      <c r="C138" s="257">
        <v>0</v>
      </c>
      <c r="D138" s="257">
        <v>0</v>
      </c>
      <c r="E138" s="257">
        <v>0</v>
      </c>
      <c r="F138" s="257">
        <v>0</v>
      </c>
      <c r="G138" s="257">
        <v>0</v>
      </c>
      <c r="H138" s="258">
        <f t="shared" si="28"/>
        <v>0</v>
      </c>
    </row>
    <row r="139" spans="1:8" ht="89.25" hidden="1" x14ac:dyDescent="0.2">
      <c r="A139" s="231">
        <f t="shared" si="29"/>
        <v>41</v>
      </c>
      <c r="B139" s="238" t="s">
        <v>321</v>
      </c>
      <c r="C139" s="257">
        <v>0</v>
      </c>
      <c r="D139" s="257">
        <f>'10.2'!E254</f>
        <v>0</v>
      </c>
      <c r="E139" s="257">
        <f>'10.2'!F254</f>
        <v>0</v>
      </c>
      <c r="F139" s="257">
        <v>0</v>
      </c>
      <c r="G139" s="257">
        <v>0</v>
      </c>
      <c r="H139" s="258">
        <f t="shared" si="28"/>
        <v>0</v>
      </c>
    </row>
    <row r="140" spans="1:8" ht="102" hidden="1" x14ac:dyDescent="0.2">
      <c r="A140" s="231">
        <f t="shared" si="29"/>
        <v>42</v>
      </c>
      <c r="B140" s="238" t="s">
        <v>322</v>
      </c>
      <c r="C140" s="257">
        <v>0</v>
      </c>
      <c r="D140" s="258">
        <v>0</v>
      </c>
      <c r="E140" s="258">
        <v>0</v>
      </c>
      <c r="F140" s="258">
        <v>0</v>
      </c>
      <c r="G140" s="258">
        <v>0</v>
      </c>
      <c r="H140" s="258">
        <f t="shared" si="28"/>
        <v>0</v>
      </c>
    </row>
    <row r="141" spans="1:8" ht="89.25" hidden="1" x14ac:dyDescent="0.2">
      <c r="A141" s="231">
        <f t="shared" si="29"/>
        <v>43</v>
      </c>
      <c r="B141" s="238" t="s">
        <v>323</v>
      </c>
      <c r="C141" s="257">
        <v>0</v>
      </c>
      <c r="D141" s="257">
        <v>0</v>
      </c>
      <c r="E141" s="257">
        <v>0</v>
      </c>
      <c r="F141" s="257">
        <v>0</v>
      </c>
      <c r="G141" s="257">
        <v>0</v>
      </c>
      <c r="H141" s="258">
        <f t="shared" si="28"/>
        <v>0</v>
      </c>
    </row>
    <row r="142" spans="1:8" ht="140.25" hidden="1" x14ac:dyDescent="0.2">
      <c r="A142" s="231">
        <f t="shared" si="29"/>
        <v>44</v>
      </c>
      <c r="B142" s="238" t="s">
        <v>324</v>
      </c>
      <c r="C142" s="257">
        <v>0</v>
      </c>
      <c r="D142" s="257">
        <v>0</v>
      </c>
      <c r="E142" s="257">
        <v>0</v>
      </c>
      <c r="F142" s="257">
        <v>0</v>
      </c>
      <c r="G142" s="257">
        <v>0</v>
      </c>
      <c r="H142" s="258">
        <f t="shared" si="28"/>
        <v>0</v>
      </c>
    </row>
    <row r="143" spans="1:8" ht="102" hidden="1" x14ac:dyDescent="0.2">
      <c r="A143" s="231">
        <f t="shared" si="29"/>
        <v>45</v>
      </c>
      <c r="B143" s="238" t="s">
        <v>325</v>
      </c>
      <c r="C143" s="257">
        <v>0</v>
      </c>
      <c r="D143" s="257">
        <v>0</v>
      </c>
      <c r="E143" s="257">
        <v>0</v>
      </c>
      <c r="F143" s="257">
        <v>0</v>
      </c>
      <c r="G143" s="257">
        <v>0</v>
      </c>
      <c r="H143" s="258">
        <f t="shared" si="28"/>
        <v>0</v>
      </c>
    </row>
    <row r="144" spans="1:8" ht="63.75" hidden="1" x14ac:dyDescent="0.2">
      <c r="A144" s="231">
        <f t="shared" si="29"/>
        <v>46</v>
      </c>
      <c r="B144" s="238" t="s">
        <v>326</v>
      </c>
      <c r="C144" s="257">
        <v>0</v>
      </c>
      <c r="D144" s="258">
        <v>0</v>
      </c>
      <c r="E144" s="258">
        <v>0</v>
      </c>
      <c r="F144" s="258">
        <v>0</v>
      </c>
      <c r="G144" s="258">
        <v>0</v>
      </c>
      <c r="H144" s="258">
        <f t="shared" si="28"/>
        <v>0</v>
      </c>
    </row>
    <row r="145" spans="1:8" ht="76.5" hidden="1" x14ac:dyDescent="0.2">
      <c r="A145" s="231">
        <f t="shared" si="29"/>
        <v>47</v>
      </c>
      <c r="B145" s="238" t="s">
        <v>936</v>
      </c>
      <c r="C145" s="257">
        <v>0</v>
      </c>
      <c r="D145" s="257">
        <v>0</v>
      </c>
      <c r="E145" s="257">
        <v>0</v>
      </c>
      <c r="F145" s="257">
        <v>0</v>
      </c>
      <c r="G145" s="257">
        <v>0</v>
      </c>
      <c r="H145" s="258">
        <f t="shared" si="28"/>
        <v>0</v>
      </c>
    </row>
    <row r="146" spans="1:8" hidden="1" x14ac:dyDescent="0.2">
      <c r="A146" s="231">
        <f t="shared" si="29"/>
        <v>48</v>
      </c>
      <c r="B146" s="238" t="s">
        <v>422</v>
      </c>
      <c r="C146" s="257">
        <v>0</v>
      </c>
      <c r="D146" s="257">
        <v>0</v>
      </c>
      <c r="E146" s="257">
        <v>0</v>
      </c>
      <c r="F146" s="257">
        <v>0</v>
      </c>
      <c r="G146" s="257">
        <v>0</v>
      </c>
      <c r="H146" s="258">
        <f t="shared" si="28"/>
        <v>0</v>
      </c>
    </row>
    <row r="147" spans="1:8" ht="13.5" hidden="1" customHeight="1" thickBot="1" x14ac:dyDescent="0.25">
      <c r="A147" s="559">
        <f>A146+1</f>
        <v>49</v>
      </c>
      <c r="B147" s="256" t="s">
        <v>140</v>
      </c>
      <c r="C147" s="562">
        <f>SUM(C149:C159)</f>
        <v>0</v>
      </c>
      <c r="D147" s="562">
        <f t="shared" ref="D147:H147" si="30">SUM(D149:D159)</f>
        <v>0</v>
      </c>
      <c r="E147" s="562">
        <f t="shared" si="30"/>
        <v>0</v>
      </c>
      <c r="F147" s="562">
        <f t="shared" si="30"/>
        <v>0</v>
      </c>
      <c r="G147" s="562">
        <f t="shared" si="30"/>
        <v>0</v>
      </c>
      <c r="H147" s="562">
        <f t="shared" si="30"/>
        <v>0</v>
      </c>
    </row>
    <row r="148" spans="1:8" ht="13.5" hidden="1" customHeight="1" thickBot="1" x14ac:dyDescent="0.25">
      <c r="A148" s="559"/>
      <c r="B148" s="256" t="s">
        <v>139</v>
      </c>
      <c r="C148" s="562"/>
      <c r="D148" s="562"/>
      <c r="E148" s="562"/>
      <c r="F148" s="562"/>
      <c r="G148" s="562"/>
      <c r="H148" s="562"/>
    </row>
    <row r="149" spans="1:8" ht="51" hidden="1" x14ac:dyDescent="0.2">
      <c r="A149" s="231">
        <f>A147+1</f>
        <v>50</v>
      </c>
      <c r="B149" s="238" t="s">
        <v>934</v>
      </c>
      <c r="C149" s="257">
        <f>'10.2'!E265</f>
        <v>0</v>
      </c>
      <c r="D149" s="258">
        <v>0</v>
      </c>
      <c r="E149" s="258">
        <v>0</v>
      </c>
      <c r="F149" s="258">
        <v>0</v>
      </c>
      <c r="G149" s="258">
        <v>0</v>
      </c>
      <c r="H149" s="258">
        <f>SUM(C149:G149)</f>
        <v>0</v>
      </c>
    </row>
    <row r="150" spans="1:8" ht="38.25" hidden="1" x14ac:dyDescent="0.2">
      <c r="A150" s="231">
        <f>A149+1</f>
        <v>51</v>
      </c>
      <c r="B150" s="238" t="s">
        <v>935</v>
      </c>
      <c r="C150" s="257">
        <v>0</v>
      </c>
      <c r="D150" s="257">
        <v>0</v>
      </c>
      <c r="E150" s="257">
        <v>0</v>
      </c>
      <c r="F150" s="257">
        <v>0</v>
      </c>
      <c r="G150" s="257">
        <v>0</v>
      </c>
      <c r="H150" s="258">
        <f t="shared" ref="H150:H159" si="31">SUM(C150:G150)</f>
        <v>0</v>
      </c>
    </row>
    <row r="151" spans="1:8" ht="102" hidden="1" x14ac:dyDescent="0.2">
      <c r="A151" s="231">
        <f t="shared" ref="A151:A159" si="32">A150+1</f>
        <v>52</v>
      </c>
      <c r="B151" s="238" t="s">
        <v>320</v>
      </c>
      <c r="C151" s="257">
        <v>0</v>
      </c>
      <c r="D151" s="257">
        <v>0</v>
      </c>
      <c r="E151" s="257">
        <v>0</v>
      </c>
      <c r="F151" s="257">
        <v>0</v>
      </c>
      <c r="G151" s="257">
        <v>0</v>
      </c>
      <c r="H151" s="258">
        <f t="shared" si="31"/>
        <v>0</v>
      </c>
    </row>
    <row r="152" spans="1:8" ht="89.25" hidden="1" x14ac:dyDescent="0.2">
      <c r="A152" s="231">
        <f t="shared" si="32"/>
        <v>53</v>
      </c>
      <c r="B152" s="238" t="s">
        <v>321</v>
      </c>
      <c r="C152" s="257">
        <v>0</v>
      </c>
      <c r="D152" s="257">
        <f>'10.2'!E267</f>
        <v>0</v>
      </c>
      <c r="E152" s="257">
        <f>'10.2'!F267</f>
        <v>0</v>
      </c>
      <c r="F152" s="257">
        <v>0</v>
      </c>
      <c r="G152" s="257">
        <v>0</v>
      </c>
      <c r="H152" s="258">
        <f t="shared" si="31"/>
        <v>0</v>
      </c>
    </row>
    <row r="153" spans="1:8" ht="102" hidden="1" x14ac:dyDescent="0.2">
      <c r="A153" s="231">
        <f t="shared" si="32"/>
        <v>54</v>
      </c>
      <c r="B153" s="238" t="s">
        <v>322</v>
      </c>
      <c r="C153" s="257">
        <v>0</v>
      </c>
      <c r="D153" s="258">
        <v>0</v>
      </c>
      <c r="E153" s="258">
        <v>0</v>
      </c>
      <c r="F153" s="258">
        <v>0</v>
      </c>
      <c r="G153" s="258">
        <v>0</v>
      </c>
      <c r="H153" s="258">
        <f t="shared" si="31"/>
        <v>0</v>
      </c>
    </row>
    <row r="154" spans="1:8" ht="89.25" hidden="1" x14ac:dyDescent="0.2">
      <c r="A154" s="231">
        <f t="shared" si="32"/>
        <v>55</v>
      </c>
      <c r="B154" s="238" t="s">
        <v>323</v>
      </c>
      <c r="C154" s="257">
        <v>0</v>
      </c>
      <c r="D154" s="257">
        <v>0</v>
      </c>
      <c r="E154" s="257">
        <v>0</v>
      </c>
      <c r="F154" s="257">
        <v>0</v>
      </c>
      <c r="G154" s="257">
        <v>0</v>
      </c>
      <c r="H154" s="258">
        <f t="shared" si="31"/>
        <v>0</v>
      </c>
    </row>
    <row r="155" spans="1:8" ht="140.25" hidden="1" x14ac:dyDescent="0.2">
      <c r="A155" s="231">
        <f t="shared" si="32"/>
        <v>56</v>
      </c>
      <c r="B155" s="238" t="s">
        <v>324</v>
      </c>
      <c r="C155" s="257">
        <v>0</v>
      </c>
      <c r="D155" s="257">
        <v>0</v>
      </c>
      <c r="E155" s="257">
        <v>0</v>
      </c>
      <c r="F155" s="257">
        <v>0</v>
      </c>
      <c r="G155" s="257">
        <v>0</v>
      </c>
      <c r="H155" s="258">
        <f t="shared" si="31"/>
        <v>0</v>
      </c>
    </row>
    <row r="156" spans="1:8" ht="102" hidden="1" x14ac:dyDescent="0.2">
      <c r="A156" s="231">
        <f t="shared" si="32"/>
        <v>57</v>
      </c>
      <c r="B156" s="238" t="s">
        <v>325</v>
      </c>
      <c r="C156" s="257">
        <v>0</v>
      </c>
      <c r="D156" s="257">
        <v>0</v>
      </c>
      <c r="E156" s="257">
        <v>0</v>
      </c>
      <c r="F156" s="257">
        <v>0</v>
      </c>
      <c r="G156" s="257">
        <v>0</v>
      </c>
      <c r="H156" s="258">
        <f t="shared" si="31"/>
        <v>0</v>
      </c>
    </row>
    <row r="157" spans="1:8" ht="63.75" hidden="1" x14ac:dyDescent="0.2">
      <c r="A157" s="231">
        <f t="shared" si="32"/>
        <v>58</v>
      </c>
      <c r="B157" s="238" t="s">
        <v>326</v>
      </c>
      <c r="C157" s="257">
        <v>0</v>
      </c>
      <c r="D157" s="258">
        <v>0</v>
      </c>
      <c r="E157" s="258">
        <v>0</v>
      </c>
      <c r="F157" s="258">
        <v>0</v>
      </c>
      <c r="G157" s="258">
        <v>0</v>
      </c>
      <c r="H157" s="258">
        <f t="shared" si="31"/>
        <v>0</v>
      </c>
    </row>
    <row r="158" spans="1:8" ht="76.5" hidden="1" x14ac:dyDescent="0.2">
      <c r="A158" s="231">
        <f t="shared" si="32"/>
        <v>59</v>
      </c>
      <c r="B158" s="238" t="s">
        <v>936</v>
      </c>
      <c r="C158" s="257">
        <v>0</v>
      </c>
      <c r="D158" s="257">
        <v>0</v>
      </c>
      <c r="E158" s="257">
        <v>0</v>
      </c>
      <c r="F158" s="257">
        <v>0</v>
      </c>
      <c r="G158" s="257">
        <v>0</v>
      </c>
      <c r="H158" s="258">
        <f t="shared" si="31"/>
        <v>0</v>
      </c>
    </row>
    <row r="159" spans="1:8" hidden="1" x14ac:dyDescent="0.2">
      <c r="A159" s="231">
        <f t="shared" si="32"/>
        <v>60</v>
      </c>
      <c r="B159" s="238" t="s">
        <v>422</v>
      </c>
      <c r="C159" s="257">
        <v>0</v>
      </c>
      <c r="D159" s="257">
        <v>0</v>
      </c>
      <c r="E159" s="257">
        <v>0</v>
      </c>
      <c r="F159" s="257">
        <v>0</v>
      </c>
      <c r="G159" s="257">
        <v>0</v>
      </c>
      <c r="H159" s="258">
        <f t="shared" si="31"/>
        <v>0</v>
      </c>
    </row>
    <row r="160" spans="1:8" ht="63.75" x14ac:dyDescent="0.2">
      <c r="A160" s="559">
        <f>A159+1</f>
        <v>61</v>
      </c>
      <c r="B160" s="256" t="s">
        <v>942</v>
      </c>
      <c r="C160" s="562">
        <f>SUM(C162:C172)</f>
        <v>298.03999999999996</v>
      </c>
      <c r="D160" s="562">
        <f t="shared" ref="D160:H160" si="33">SUM(D162:D172)</f>
        <v>0</v>
      </c>
      <c r="E160" s="562">
        <f t="shared" si="33"/>
        <v>0</v>
      </c>
      <c r="F160" s="562">
        <f t="shared" si="33"/>
        <v>0</v>
      </c>
      <c r="G160" s="562">
        <f t="shared" si="33"/>
        <v>0</v>
      </c>
      <c r="H160" s="562">
        <f t="shared" si="33"/>
        <v>298.03999999999996</v>
      </c>
    </row>
    <row r="161" spans="1:8" x14ac:dyDescent="0.2">
      <c r="A161" s="559"/>
      <c r="B161" s="256" t="s">
        <v>139</v>
      </c>
      <c r="C161" s="562"/>
      <c r="D161" s="562"/>
      <c r="E161" s="562"/>
      <c r="F161" s="562"/>
      <c r="G161" s="562"/>
      <c r="H161" s="562"/>
    </row>
    <row r="162" spans="1:8" ht="51" hidden="1" x14ac:dyDescent="0.2">
      <c r="A162" s="231">
        <f>A160+1</f>
        <v>62</v>
      </c>
      <c r="B162" s="238" t="s">
        <v>934</v>
      </c>
      <c r="C162" s="257">
        <f>'10.2'!E278</f>
        <v>0</v>
      </c>
      <c r="D162" s="258">
        <v>0</v>
      </c>
      <c r="E162" s="258">
        <v>0</v>
      </c>
      <c r="F162" s="258">
        <v>0</v>
      </c>
      <c r="G162" s="258">
        <v>0</v>
      </c>
      <c r="H162" s="258">
        <f>SUM(C162:G162)</f>
        <v>0</v>
      </c>
    </row>
    <row r="163" spans="1:8" ht="38.25" x14ac:dyDescent="0.2">
      <c r="A163" s="231">
        <f>A162+1</f>
        <v>63</v>
      </c>
      <c r="B163" s="238" t="s">
        <v>935</v>
      </c>
      <c r="C163" s="257">
        <v>298.03999999999996</v>
      </c>
      <c r="D163" s="257">
        <v>0</v>
      </c>
      <c r="E163" s="257">
        <v>0</v>
      </c>
      <c r="F163" s="257">
        <v>0</v>
      </c>
      <c r="G163" s="257">
        <v>0</v>
      </c>
      <c r="H163" s="258">
        <f t="shared" ref="H163:H172" si="34">SUM(C163:G163)</f>
        <v>298.03999999999996</v>
      </c>
    </row>
    <row r="164" spans="1:8" ht="102.75" hidden="1" thickBot="1" x14ac:dyDescent="0.25">
      <c r="A164" s="149">
        <f t="shared" ref="A164:A172" si="35">A163+1</f>
        <v>64</v>
      </c>
      <c r="B164" s="58" t="s">
        <v>320</v>
      </c>
      <c r="C164" s="254">
        <v>0</v>
      </c>
      <c r="D164" s="254">
        <v>0</v>
      </c>
      <c r="E164" s="254">
        <v>0</v>
      </c>
      <c r="F164" s="254">
        <v>0</v>
      </c>
      <c r="G164" s="254">
        <v>0</v>
      </c>
      <c r="H164" s="255">
        <f t="shared" si="34"/>
        <v>0</v>
      </c>
    </row>
    <row r="165" spans="1:8" ht="90" hidden="1" thickBot="1" x14ac:dyDescent="0.25">
      <c r="A165" s="149">
        <f t="shared" si="35"/>
        <v>65</v>
      </c>
      <c r="B165" s="58" t="s">
        <v>321</v>
      </c>
      <c r="C165" s="178">
        <v>0</v>
      </c>
      <c r="D165" s="178">
        <f>'10.2'!E280</f>
        <v>0</v>
      </c>
      <c r="E165" s="178">
        <f>'10.2'!F280</f>
        <v>0</v>
      </c>
      <c r="F165" s="178">
        <v>0</v>
      </c>
      <c r="G165" s="178">
        <v>0</v>
      </c>
      <c r="H165" s="179">
        <f t="shared" si="34"/>
        <v>0</v>
      </c>
    </row>
    <row r="166" spans="1:8" ht="102.75" hidden="1" thickBot="1" x14ac:dyDescent="0.25">
      <c r="A166" s="149">
        <f t="shared" si="35"/>
        <v>66</v>
      </c>
      <c r="B166" s="58" t="s">
        <v>322</v>
      </c>
      <c r="C166" s="178">
        <v>0</v>
      </c>
      <c r="D166" s="179">
        <v>0</v>
      </c>
      <c r="E166" s="179">
        <v>0</v>
      </c>
      <c r="F166" s="179">
        <v>0</v>
      </c>
      <c r="G166" s="179">
        <v>0</v>
      </c>
      <c r="H166" s="179">
        <f t="shared" si="34"/>
        <v>0</v>
      </c>
    </row>
    <row r="167" spans="1:8" ht="90" hidden="1" thickBot="1" x14ac:dyDescent="0.25">
      <c r="A167" s="149">
        <f t="shared" si="35"/>
        <v>67</v>
      </c>
      <c r="B167" s="58" t="s">
        <v>323</v>
      </c>
      <c r="C167" s="178">
        <v>0</v>
      </c>
      <c r="D167" s="178">
        <v>0</v>
      </c>
      <c r="E167" s="178">
        <v>0</v>
      </c>
      <c r="F167" s="178">
        <v>0</v>
      </c>
      <c r="G167" s="178">
        <v>0</v>
      </c>
      <c r="H167" s="179">
        <f t="shared" si="34"/>
        <v>0</v>
      </c>
    </row>
    <row r="168" spans="1:8" ht="141" hidden="1" thickBot="1" x14ac:dyDescent="0.25">
      <c r="A168" s="149">
        <f t="shared" si="35"/>
        <v>68</v>
      </c>
      <c r="B168" s="58" t="s">
        <v>324</v>
      </c>
      <c r="C168" s="178">
        <v>0</v>
      </c>
      <c r="D168" s="178">
        <v>0</v>
      </c>
      <c r="E168" s="178">
        <v>0</v>
      </c>
      <c r="F168" s="178">
        <v>0</v>
      </c>
      <c r="G168" s="178">
        <v>0</v>
      </c>
      <c r="H168" s="179">
        <f t="shared" si="34"/>
        <v>0</v>
      </c>
    </row>
    <row r="169" spans="1:8" ht="102.75" hidden="1" thickBot="1" x14ac:dyDescent="0.25">
      <c r="A169" s="149">
        <f t="shared" si="35"/>
        <v>69</v>
      </c>
      <c r="B169" s="58" t="s">
        <v>325</v>
      </c>
      <c r="C169" s="178">
        <v>0</v>
      </c>
      <c r="D169" s="178">
        <v>0</v>
      </c>
      <c r="E169" s="178">
        <v>0</v>
      </c>
      <c r="F169" s="178">
        <v>0</v>
      </c>
      <c r="G169" s="178">
        <v>0</v>
      </c>
      <c r="H169" s="179">
        <f t="shared" si="34"/>
        <v>0</v>
      </c>
    </row>
    <row r="170" spans="1:8" ht="64.5" hidden="1" thickBot="1" x14ac:dyDescent="0.25">
      <c r="A170" s="149">
        <f t="shared" si="35"/>
        <v>70</v>
      </c>
      <c r="B170" s="58" t="s">
        <v>326</v>
      </c>
      <c r="C170" s="178">
        <v>0</v>
      </c>
      <c r="D170" s="179">
        <v>0</v>
      </c>
      <c r="E170" s="179">
        <v>0</v>
      </c>
      <c r="F170" s="179">
        <v>0</v>
      </c>
      <c r="G170" s="179">
        <v>0</v>
      </c>
      <c r="H170" s="179">
        <f t="shared" si="34"/>
        <v>0</v>
      </c>
    </row>
    <row r="171" spans="1:8" ht="77.25" hidden="1" thickBot="1" x14ac:dyDescent="0.25">
      <c r="A171" s="149">
        <f t="shared" si="35"/>
        <v>71</v>
      </c>
      <c r="B171" s="58" t="s">
        <v>936</v>
      </c>
      <c r="C171" s="178">
        <v>0</v>
      </c>
      <c r="D171" s="178">
        <v>0</v>
      </c>
      <c r="E171" s="178">
        <v>0</v>
      </c>
      <c r="F171" s="178">
        <v>0</v>
      </c>
      <c r="G171" s="178">
        <v>0</v>
      </c>
      <c r="H171" s="179">
        <f t="shared" si="34"/>
        <v>0</v>
      </c>
    </row>
    <row r="172" spans="1:8" ht="13.5" hidden="1" thickBot="1" x14ac:dyDescent="0.25">
      <c r="A172" s="149">
        <f t="shared" si="35"/>
        <v>72</v>
      </c>
      <c r="B172" s="58" t="s">
        <v>422</v>
      </c>
      <c r="C172" s="178">
        <v>0</v>
      </c>
      <c r="D172" s="178">
        <v>0</v>
      </c>
      <c r="E172" s="178">
        <v>0</v>
      </c>
      <c r="F172" s="178">
        <v>0</v>
      </c>
      <c r="G172" s="178">
        <v>0</v>
      </c>
      <c r="H172" s="179">
        <f t="shared" si="34"/>
        <v>0</v>
      </c>
    </row>
    <row r="173" spans="1:8" ht="13.5" hidden="1" thickBot="1" x14ac:dyDescent="0.25">
      <c r="A173" s="149">
        <v>73</v>
      </c>
      <c r="B173" s="58" t="s">
        <v>733</v>
      </c>
      <c r="C173" s="573"/>
      <c r="D173" s="574"/>
      <c r="E173" s="574"/>
      <c r="F173" s="574"/>
      <c r="G173" s="574"/>
      <c r="H173" s="575"/>
    </row>
  </sheetData>
  <mergeCells count="104">
    <mergeCell ref="A36:A37"/>
    <mergeCell ref="C36:C37"/>
    <mergeCell ref="D36:D37"/>
    <mergeCell ref="E36:E37"/>
    <mergeCell ref="A10:A11"/>
    <mergeCell ref="C10:C11"/>
    <mergeCell ref="D10:D11"/>
    <mergeCell ref="A1:H1"/>
    <mergeCell ref="A2:H2"/>
    <mergeCell ref="A3:H3"/>
    <mergeCell ref="A4:H4"/>
    <mergeCell ref="H10:H11"/>
    <mergeCell ref="E10:E11"/>
    <mergeCell ref="F10:F11"/>
    <mergeCell ref="G10:G11"/>
    <mergeCell ref="A7:A8"/>
    <mergeCell ref="B7:B8"/>
    <mergeCell ref="C7:C8"/>
    <mergeCell ref="D7:F7"/>
    <mergeCell ref="G7:G8"/>
    <mergeCell ref="A5:H5"/>
    <mergeCell ref="H7:H8"/>
    <mergeCell ref="F62:F63"/>
    <mergeCell ref="G62:G63"/>
    <mergeCell ref="H62:H63"/>
    <mergeCell ref="F23:F24"/>
    <mergeCell ref="G23:G24"/>
    <mergeCell ref="H23:H24"/>
    <mergeCell ref="F36:F37"/>
    <mergeCell ref="G36:G37"/>
    <mergeCell ref="H36:H37"/>
    <mergeCell ref="A92:A93"/>
    <mergeCell ref="B92:B93"/>
    <mergeCell ref="C92:C93"/>
    <mergeCell ref="D92:F92"/>
    <mergeCell ref="G92:G93"/>
    <mergeCell ref="H92:H93"/>
    <mergeCell ref="A95:A96"/>
    <mergeCell ref="C95:C96"/>
    <mergeCell ref="D95:D96"/>
    <mergeCell ref="E95:E96"/>
    <mergeCell ref="F95:F96"/>
    <mergeCell ref="G95:G96"/>
    <mergeCell ref="H95:H96"/>
    <mergeCell ref="F75:F76"/>
    <mergeCell ref="G75:G76"/>
    <mergeCell ref="H75:H76"/>
    <mergeCell ref="A75:A76"/>
    <mergeCell ref="C75:C76"/>
    <mergeCell ref="D75:D76"/>
    <mergeCell ref="E75:E76"/>
    <mergeCell ref="A90:H90"/>
    <mergeCell ref="E23:E24"/>
    <mergeCell ref="C88:H88"/>
    <mergeCell ref="A49:A50"/>
    <mergeCell ref="C49:C50"/>
    <mergeCell ref="D49:D50"/>
    <mergeCell ref="E49:E50"/>
    <mergeCell ref="A62:A63"/>
    <mergeCell ref="C62:C63"/>
    <mergeCell ref="D62:D63"/>
    <mergeCell ref="E62:E63"/>
    <mergeCell ref="A23:A24"/>
    <mergeCell ref="C23:C24"/>
    <mergeCell ref="D23:D24"/>
    <mergeCell ref="F49:F50"/>
    <mergeCell ref="G49:G50"/>
    <mergeCell ref="H49:H50"/>
    <mergeCell ref="F108:F109"/>
    <mergeCell ref="G108:G109"/>
    <mergeCell ref="H108:H109"/>
    <mergeCell ref="A121:A122"/>
    <mergeCell ref="C121:C122"/>
    <mergeCell ref="D121:D122"/>
    <mergeCell ref="E121:E122"/>
    <mergeCell ref="F121:F122"/>
    <mergeCell ref="G121:G122"/>
    <mergeCell ref="H121:H122"/>
    <mergeCell ref="A108:A109"/>
    <mergeCell ref="C108:C109"/>
    <mergeCell ref="D108:D109"/>
    <mergeCell ref="E108:E109"/>
    <mergeCell ref="A160:A161"/>
    <mergeCell ref="C160:C161"/>
    <mergeCell ref="D160:D161"/>
    <mergeCell ref="E160:E161"/>
    <mergeCell ref="F160:F161"/>
    <mergeCell ref="G160:G161"/>
    <mergeCell ref="H160:H161"/>
    <mergeCell ref="C173:H173"/>
    <mergeCell ref="F134:F135"/>
    <mergeCell ref="G134:G135"/>
    <mergeCell ref="H134:H135"/>
    <mergeCell ref="A147:A148"/>
    <mergeCell ref="C147:C148"/>
    <mergeCell ref="D147:D148"/>
    <mergeCell ref="E147:E148"/>
    <mergeCell ref="F147:F148"/>
    <mergeCell ref="G147:G148"/>
    <mergeCell ref="H147:H148"/>
    <mergeCell ref="A134:A135"/>
    <mergeCell ref="C134:C135"/>
    <mergeCell ref="D134:D135"/>
    <mergeCell ref="E134:E135"/>
  </mergeCells>
  <printOptions horizontalCentered="1"/>
  <pageMargins left="0.39370078740157483" right="0.39370078740157483" top="0.39370078740157483" bottom="0.39370078740157483" header="0.31496062992125984" footer="0.31496062992125984"/>
  <pageSetup paperSize="9" scale="92" fitToHeight="26" orientation="portrait" horizontalDpi="0" verticalDpi="0" r:id="rId1"/>
  <rowBreaks count="1" manualBreakCount="1">
    <brk id="7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22"/>
  <sheetViews>
    <sheetView view="pageBreakPreview" zoomScaleNormal="100" zoomScaleSheetLayoutView="100" workbookViewId="0">
      <selection activeCell="F43" sqref="F43"/>
    </sheetView>
  </sheetViews>
  <sheetFormatPr defaultRowHeight="12.75" x14ac:dyDescent="0.2"/>
  <cols>
    <col min="1" max="1" width="9.140625" style="51"/>
    <col min="2" max="2" width="21.42578125" style="51" customWidth="1"/>
    <col min="3" max="3" width="15.7109375" style="51" customWidth="1"/>
    <col min="4" max="4" width="16.5703125" style="51" customWidth="1"/>
    <col min="5" max="5" width="15.5703125" style="51" customWidth="1"/>
    <col min="6" max="6" width="16.7109375" style="51" customWidth="1"/>
    <col min="7" max="16384" width="9.140625" style="51"/>
  </cols>
  <sheetData>
    <row r="1" spans="1:14" ht="15.75" x14ac:dyDescent="0.2">
      <c r="A1" s="548" t="s">
        <v>127</v>
      </c>
      <c r="B1" s="548"/>
      <c r="C1" s="548"/>
      <c r="D1" s="548"/>
      <c r="E1" s="548"/>
      <c r="F1" s="548"/>
      <c r="G1" s="67"/>
      <c r="H1" s="67"/>
    </row>
    <row r="2" spans="1:14" ht="15.75" x14ac:dyDescent="0.2">
      <c r="A2" s="549" t="s">
        <v>128</v>
      </c>
      <c r="B2" s="549"/>
      <c r="C2" s="549"/>
      <c r="D2" s="549"/>
      <c r="E2" s="549"/>
      <c r="F2" s="549"/>
      <c r="G2" s="68"/>
      <c r="H2" s="68"/>
    </row>
    <row r="3" spans="1:14" ht="15.75" x14ac:dyDescent="0.2">
      <c r="A3" s="549" t="str">
        <f>'5.1'!A3:H3</f>
        <v>по состоянию на 31.12.2025</v>
      </c>
      <c r="B3" s="549"/>
      <c r="C3" s="549"/>
      <c r="D3" s="549"/>
      <c r="E3" s="549"/>
      <c r="F3" s="549"/>
      <c r="G3" s="68"/>
      <c r="H3" s="68"/>
    </row>
    <row r="4" spans="1:14" ht="15.75" x14ac:dyDescent="0.2">
      <c r="A4" s="549" t="s">
        <v>770</v>
      </c>
      <c r="B4" s="549"/>
      <c r="C4" s="549"/>
      <c r="D4" s="549"/>
      <c r="E4" s="549"/>
      <c r="F4" s="549"/>
      <c r="G4" s="68"/>
      <c r="H4" s="68"/>
    </row>
    <row r="5" spans="1:14" ht="33.75" customHeight="1" x14ac:dyDescent="0.2">
      <c r="A5" s="558" t="s">
        <v>943</v>
      </c>
      <c r="B5" s="558"/>
      <c r="C5" s="558"/>
      <c r="D5" s="558"/>
      <c r="E5" s="558"/>
      <c r="F5" s="558"/>
      <c r="G5" s="74"/>
      <c r="H5" s="74"/>
      <c r="I5" s="74"/>
      <c r="J5" s="74"/>
      <c r="K5" s="74"/>
      <c r="L5" s="74"/>
      <c r="M5" s="74"/>
      <c r="N5" s="74"/>
    </row>
    <row r="6" spans="1:14" x14ac:dyDescent="0.2">
      <c r="F6" s="56" t="s">
        <v>315</v>
      </c>
    </row>
    <row r="7" spans="1:14" ht="15.75" customHeight="1" x14ac:dyDescent="0.2">
      <c r="A7" s="550" t="s">
        <v>1</v>
      </c>
      <c r="B7" s="550" t="s">
        <v>3</v>
      </c>
      <c r="C7" s="550" t="str">
        <f>'5.1'!C7:E7</f>
        <v>31 декабря 2025 г.</v>
      </c>
      <c r="D7" s="550"/>
      <c r="E7" s="550" t="str">
        <f>'5.1'!F7</f>
        <v>31 декабря 2024 г.</v>
      </c>
      <c r="F7" s="550"/>
      <c r="G7" s="75"/>
    </row>
    <row r="8" spans="1:14" ht="51" x14ac:dyDescent="0.2">
      <c r="A8" s="550"/>
      <c r="B8" s="550"/>
      <c r="C8" s="243" t="s">
        <v>316</v>
      </c>
      <c r="D8" s="243" t="s">
        <v>317</v>
      </c>
      <c r="E8" s="243" t="s">
        <v>316</v>
      </c>
      <c r="F8" s="243" t="s">
        <v>317</v>
      </c>
    </row>
    <row r="9" spans="1:14" x14ac:dyDescent="0.2">
      <c r="A9" s="243">
        <v>1</v>
      </c>
      <c r="B9" s="243">
        <v>2</v>
      </c>
      <c r="C9" s="243">
        <v>3</v>
      </c>
      <c r="D9" s="243">
        <v>4</v>
      </c>
      <c r="E9" s="243">
        <v>6</v>
      </c>
      <c r="F9" s="243">
        <v>7</v>
      </c>
    </row>
    <row r="10" spans="1:14" ht="51" hidden="1" x14ac:dyDescent="0.2">
      <c r="A10" s="244">
        <v>1</v>
      </c>
      <c r="B10" s="245" t="s">
        <v>314</v>
      </c>
      <c r="C10" s="277" t="s">
        <v>126</v>
      </c>
      <c r="D10" s="277" t="s">
        <v>126</v>
      </c>
      <c r="E10" s="277" t="s">
        <v>126</v>
      </c>
      <c r="F10" s="277" t="s">
        <v>126</v>
      </c>
    </row>
    <row r="11" spans="1:14" ht="51" x14ac:dyDescent="0.2">
      <c r="A11" s="252">
        <v>2</v>
      </c>
      <c r="B11" s="253" t="s">
        <v>900</v>
      </c>
      <c r="C11" s="247" t="s">
        <v>750</v>
      </c>
      <c r="D11" s="247" t="s">
        <v>741</v>
      </c>
      <c r="E11" s="247" t="s">
        <v>722</v>
      </c>
      <c r="F11" s="247" t="s">
        <v>704</v>
      </c>
    </row>
    <row r="12" spans="1:14" ht="26.25" hidden="1" thickBot="1" x14ac:dyDescent="0.25">
      <c r="A12" s="63">
        <v>3</v>
      </c>
      <c r="B12" s="64" t="s">
        <v>303</v>
      </c>
      <c r="C12" s="180" t="s">
        <v>126</v>
      </c>
      <c r="D12" s="180" t="s">
        <v>126</v>
      </c>
      <c r="E12" s="180" t="s">
        <v>126</v>
      </c>
      <c r="F12" s="180" t="s">
        <v>126</v>
      </c>
    </row>
    <row r="13" spans="1:14" ht="91.5" hidden="1" customHeight="1" thickBot="1" x14ac:dyDescent="0.25">
      <c r="A13" s="63">
        <v>4</v>
      </c>
      <c r="B13" s="64" t="s">
        <v>304</v>
      </c>
      <c r="C13" s="180" t="s">
        <v>126</v>
      </c>
      <c r="D13" s="180" t="s">
        <v>126</v>
      </c>
      <c r="E13" s="180" t="s">
        <v>126</v>
      </c>
      <c r="F13" s="180" t="s">
        <v>126</v>
      </c>
    </row>
    <row r="14" spans="1:14" ht="77.25" hidden="1" thickBot="1" x14ac:dyDescent="0.25">
      <c r="A14" s="63">
        <v>5</v>
      </c>
      <c r="B14" s="64" t="s">
        <v>305</v>
      </c>
      <c r="C14" s="180" t="s">
        <v>126</v>
      </c>
      <c r="D14" s="180" t="s">
        <v>126</v>
      </c>
      <c r="E14" s="180" t="s">
        <v>126</v>
      </c>
      <c r="F14" s="180" t="s">
        <v>126</v>
      </c>
    </row>
    <row r="15" spans="1:14" ht="90" hidden="1" thickBot="1" x14ac:dyDescent="0.25">
      <c r="A15" s="63">
        <v>6</v>
      </c>
      <c r="B15" s="64" t="s">
        <v>306</v>
      </c>
      <c r="C15" s="180" t="s">
        <v>126</v>
      </c>
      <c r="D15" s="180" t="s">
        <v>126</v>
      </c>
      <c r="E15" s="180" t="s">
        <v>126</v>
      </c>
      <c r="F15" s="180" t="s">
        <v>126</v>
      </c>
    </row>
    <row r="16" spans="1:14" ht="90" hidden="1" thickBot="1" x14ac:dyDescent="0.25">
      <c r="A16" s="63">
        <v>7</v>
      </c>
      <c r="B16" s="64" t="s">
        <v>307</v>
      </c>
      <c r="C16" s="180" t="s">
        <v>126</v>
      </c>
      <c r="D16" s="180" t="s">
        <v>126</v>
      </c>
      <c r="E16" s="180" t="s">
        <v>126</v>
      </c>
      <c r="F16" s="180" t="s">
        <v>126</v>
      </c>
    </row>
    <row r="17" spans="1:6" ht="115.5" hidden="1" thickBot="1" x14ac:dyDescent="0.25">
      <c r="A17" s="63">
        <v>8</v>
      </c>
      <c r="B17" s="64" t="s">
        <v>308</v>
      </c>
      <c r="C17" s="180" t="s">
        <v>126</v>
      </c>
      <c r="D17" s="180" t="s">
        <v>126</v>
      </c>
      <c r="E17" s="180" t="s">
        <v>126</v>
      </c>
      <c r="F17" s="180" t="s">
        <v>126</v>
      </c>
    </row>
    <row r="18" spans="1:6" ht="90" hidden="1" thickBot="1" x14ac:dyDescent="0.25">
      <c r="A18" s="63">
        <v>9</v>
      </c>
      <c r="B18" s="64" t="s">
        <v>309</v>
      </c>
      <c r="C18" s="180" t="s">
        <v>126</v>
      </c>
      <c r="D18" s="180" t="s">
        <v>126</v>
      </c>
      <c r="E18" s="180" t="s">
        <v>126</v>
      </c>
      <c r="F18" s="180" t="s">
        <v>126</v>
      </c>
    </row>
    <row r="19" spans="1:6" ht="51.75" hidden="1" thickBot="1" x14ac:dyDescent="0.25">
      <c r="A19" s="63">
        <v>10</v>
      </c>
      <c r="B19" s="64" t="s">
        <v>310</v>
      </c>
      <c r="C19" s="180" t="s">
        <v>126</v>
      </c>
      <c r="D19" s="180" t="s">
        <v>126</v>
      </c>
      <c r="E19" s="180" t="s">
        <v>126</v>
      </c>
      <c r="F19" s="180" t="s">
        <v>126</v>
      </c>
    </row>
    <row r="20" spans="1:6" ht="64.5" hidden="1" thickBot="1" x14ac:dyDescent="0.25">
      <c r="A20" s="126">
        <v>11</v>
      </c>
      <c r="B20" s="64" t="s">
        <v>944</v>
      </c>
      <c r="C20" s="180" t="s">
        <v>126</v>
      </c>
      <c r="D20" s="180" t="s">
        <v>126</v>
      </c>
      <c r="E20" s="180" t="s">
        <v>126</v>
      </c>
      <c r="F20" s="180" t="s">
        <v>126</v>
      </c>
    </row>
    <row r="21" spans="1:6" ht="13.5" hidden="1" thickBot="1" x14ac:dyDescent="0.25">
      <c r="A21" s="126">
        <v>12</v>
      </c>
      <c r="B21" s="64" t="s">
        <v>146</v>
      </c>
      <c r="C21" s="180" t="s">
        <v>126</v>
      </c>
      <c r="D21" s="180" t="s">
        <v>126</v>
      </c>
      <c r="E21" s="180" t="s">
        <v>126</v>
      </c>
      <c r="F21" s="180" t="s">
        <v>126</v>
      </c>
    </row>
    <row r="22" spans="1:6" ht="26.25" hidden="1" thickBot="1" x14ac:dyDescent="0.25">
      <c r="A22" s="126">
        <v>13</v>
      </c>
      <c r="B22" s="64" t="s">
        <v>945</v>
      </c>
      <c r="C22" s="576"/>
      <c r="D22" s="577"/>
      <c r="E22" s="577"/>
      <c r="F22" s="578"/>
    </row>
  </sheetData>
  <mergeCells count="10">
    <mergeCell ref="C22:F22"/>
    <mergeCell ref="A1:F1"/>
    <mergeCell ref="A2:F2"/>
    <mergeCell ref="A3:F3"/>
    <mergeCell ref="A4:F4"/>
    <mergeCell ref="A7:A8"/>
    <mergeCell ref="B7:B8"/>
    <mergeCell ref="C7:D7"/>
    <mergeCell ref="E7:F7"/>
    <mergeCell ref="A5:F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H21"/>
  <sheetViews>
    <sheetView view="pageBreakPreview" zoomScaleNormal="100" zoomScaleSheetLayoutView="100" workbookViewId="0">
      <selection activeCell="H41" sqref="H41"/>
    </sheetView>
  </sheetViews>
  <sheetFormatPr defaultRowHeight="12.75" x14ac:dyDescent="0.2"/>
  <cols>
    <col min="1" max="1" width="7.140625" style="51" customWidth="1"/>
    <col min="2" max="2" width="21.140625" style="51" customWidth="1"/>
    <col min="3" max="8" width="13.7109375" style="51" customWidth="1"/>
    <col min="9" max="9" width="10.7109375" style="51" customWidth="1"/>
    <col min="10" max="16384" width="9.140625" style="51"/>
  </cols>
  <sheetData>
    <row r="1" spans="1:8" ht="14.25" x14ac:dyDescent="0.2">
      <c r="A1" s="543" t="s">
        <v>127</v>
      </c>
      <c r="B1" s="543"/>
      <c r="C1" s="543"/>
      <c r="D1" s="543"/>
      <c r="E1" s="543"/>
      <c r="F1" s="543"/>
      <c r="G1" s="543"/>
      <c r="H1" s="543"/>
    </row>
    <row r="2" spans="1:8" ht="14.25" x14ac:dyDescent="0.2">
      <c r="A2" s="543" t="s">
        <v>128</v>
      </c>
      <c r="B2" s="543"/>
      <c r="C2" s="543"/>
      <c r="D2" s="543"/>
      <c r="E2" s="543"/>
      <c r="F2" s="543"/>
      <c r="G2" s="543"/>
      <c r="H2" s="543"/>
    </row>
    <row r="3" spans="1:8" ht="14.25" x14ac:dyDescent="0.2">
      <c r="A3" s="543" t="str">
        <f>'5.1'!A3:H3</f>
        <v>по состоянию на 31.12.2025</v>
      </c>
      <c r="B3" s="543"/>
      <c r="C3" s="543"/>
      <c r="D3" s="543"/>
      <c r="E3" s="543"/>
      <c r="F3" s="543"/>
      <c r="G3" s="543"/>
      <c r="H3" s="543"/>
    </row>
    <row r="4" spans="1:8" ht="14.25" x14ac:dyDescent="0.2">
      <c r="A4" s="539" t="s">
        <v>772</v>
      </c>
      <c r="B4" s="539"/>
      <c r="C4" s="539"/>
      <c r="D4" s="539"/>
      <c r="E4" s="539"/>
      <c r="F4" s="539"/>
      <c r="G4" s="539"/>
      <c r="H4" s="539"/>
    </row>
    <row r="5" spans="1:8" ht="14.25" x14ac:dyDescent="0.2">
      <c r="A5" s="539" t="s">
        <v>771</v>
      </c>
      <c r="B5" s="539"/>
      <c r="C5" s="539"/>
      <c r="D5" s="539"/>
      <c r="E5" s="539"/>
      <c r="F5" s="539"/>
      <c r="G5" s="539"/>
      <c r="H5" s="539"/>
    </row>
    <row r="6" spans="1:8" ht="14.25" x14ac:dyDescent="0.2">
      <c r="A6" s="543" t="s">
        <v>949</v>
      </c>
      <c r="B6" s="543"/>
      <c r="C6" s="543"/>
      <c r="D6" s="543"/>
      <c r="E6" s="543"/>
      <c r="F6" s="543"/>
      <c r="G6" s="543"/>
      <c r="H6" s="543"/>
    </row>
    <row r="7" spans="1:8" x14ac:dyDescent="0.2">
      <c r="A7" s="56"/>
      <c r="H7" s="56" t="s">
        <v>141</v>
      </c>
    </row>
    <row r="8" spans="1:8" ht="15.75" customHeight="1" x14ac:dyDescent="0.2">
      <c r="A8" s="563" t="s">
        <v>1</v>
      </c>
      <c r="B8" s="563" t="s">
        <v>3</v>
      </c>
      <c r="C8" s="550" t="str">
        <f>'5.1'!C7:E7</f>
        <v>31 декабря 2025 г.</v>
      </c>
      <c r="D8" s="550"/>
      <c r="E8" s="550"/>
      <c r="F8" s="550" t="str">
        <f>'5.1'!F7</f>
        <v>31 декабря 2024 г.</v>
      </c>
      <c r="G8" s="550"/>
      <c r="H8" s="550"/>
    </row>
    <row r="9" spans="1:8" ht="47.25" customHeight="1" x14ac:dyDescent="0.2">
      <c r="A9" s="563"/>
      <c r="B9" s="563"/>
      <c r="C9" s="234" t="s">
        <v>130</v>
      </c>
      <c r="D9" s="234" t="s">
        <v>131</v>
      </c>
      <c r="E9" s="234" t="s">
        <v>132</v>
      </c>
      <c r="F9" s="234" t="s">
        <v>130</v>
      </c>
      <c r="G9" s="234" t="s">
        <v>131</v>
      </c>
      <c r="H9" s="234" t="s">
        <v>132</v>
      </c>
    </row>
    <row r="10" spans="1:8" x14ac:dyDescent="0.2">
      <c r="A10" s="234">
        <v>1</v>
      </c>
      <c r="B10" s="234">
        <v>2</v>
      </c>
      <c r="C10" s="234">
        <v>3</v>
      </c>
      <c r="D10" s="234">
        <v>4</v>
      </c>
      <c r="E10" s="234">
        <v>5</v>
      </c>
      <c r="F10" s="234">
        <v>6</v>
      </c>
      <c r="G10" s="234">
        <v>7</v>
      </c>
      <c r="H10" s="234">
        <v>8</v>
      </c>
    </row>
    <row r="11" spans="1:8" ht="38.25" hidden="1" x14ac:dyDescent="0.2">
      <c r="A11" s="238">
        <v>1</v>
      </c>
      <c r="B11" s="238" t="s">
        <v>142</v>
      </c>
      <c r="C11" s="257">
        <v>0</v>
      </c>
      <c r="D11" s="257">
        <v>0</v>
      </c>
      <c r="E11" s="257">
        <f t="shared" ref="E11:E16" si="0">C11-D11</f>
        <v>0</v>
      </c>
      <c r="F11" s="257">
        <v>0</v>
      </c>
      <c r="G11" s="257">
        <v>0</v>
      </c>
      <c r="H11" s="257">
        <f t="shared" ref="H11:H16" si="1">F11-G11</f>
        <v>0</v>
      </c>
    </row>
    <row r="12" spans="1:8" ht="25.5" x14ac:dyDescent="0.2">
      <c r="A12" s="238">
        <v>2</v>
      </c>
      <c r="B12" s="238" t="s">
        <v>143</v>
      </c>
      <c r="C12" s="298" t="s">
        <v>1284</v>
      </c>
      <c r="D12" s="364" t="s">
        <v>1220</v>
      </c>
      <c r="E12" s="298" t="s">
        <v>1285</v>
      </c>
      <c r="F12" s="298" t="s">
        <v>1286</v>
      </c>
      <c r="G12" s="364" t="s">
        <v>1221</v>
      </c>
      <c r="H12" s="298" t="s">
        <v>1287</v>
      </c>
    </row>
    <row r="13" spans="1:8" hidden="1" x14ac:dyDescent="0.2">
      <c r="A13" s="238">
        <v>3</v>
      </c>
      <c r="B13" s="238" t="s">
        <v>946</v>
      </c>
      <c r="C13" s="297">
        <v>0</v>
      </c>
      <c r="D13" s="297">
        <v>0</v>
      </c>
      <c r="E13" s="297">
        <f t="shared" si="0"/>
        <v>0</v>
      </c>
      <c r="F13" s="297">
        <v>0</v>
      </c>
      <c r="G13" s="297">
        <v>0</v>
      </c>
      <c r="H13" s="297">
        <f t="shared" si="1"/>
        <v>0</v>
      </c>
    </row>
    <row r="14" spans="1:8" ht="85.5" hidden="1" customHeight="1" thickBot="1" x14ac:dyDescent="0.25">
      <c r="A14" s="238">
        <v>4</v>
      </c>
      <c r="B14" s="238" t="s">
        <v>947</v>
      </c>
      <c r="C14" s="297">
        <v>0</v>
      </c>
      <c r="D14" s="297">
        <v>0</v>
      </c>
      <c r="E14" s="297">
        <f t="shared" si="0"/>
        <v>0</v>
      </c>
      <c r="F14" s="297">
        <v>0</v>
      </c>
      <c r="G14" s="297">
        <v>0</v>
      </c>
      <c r="H14" s="297">
        <f t="shared" si="1"/>
        <v>0</v>
      </c>
    </row>
    <row r="15" spans="1:8" ht="38.25" hidden="1" x14ac:dyDescent="0.2">
      <c r="A15" s="238">
        <v>5</v>
      </c>
      <c r="B15" s="238" t="s">
        <v>948</v>
      </c>
      <c r="C15" s="297">
        <v>0</v>
      </c>
      <c r="D15" s="297">
        <v>0</v>
      </c>
      <c r="E15" s="297">
        <f t="shared" si="0"/>
        <v>0</v>
      </c>
      <c r="F15" s="297">
        <v>0</v>
      </c>
      <c r="G15" s="297">
        <v>0</v>
      </c>
      <c r="H15" s="297">
        <f t="shared" si="1"/>
        <v>0</v>
      </c>
    </row>
    <row r="16" spans="1:8" ht="25.5" hidden="1" x14ac:dyDescent="0.2">
      <c r="A16" s="238">
        <v>6</v>
      </c>
      <c r="B16" s="238" t="s">
        <v>159</v>
      </c>
      <c r="C16" s="297">
        <v>0</v>
      </c>
      <c r="D16" s="297">
        <v>0</v>
      </c>
      <c r="E16" s="297">
        <f t="shared" si="0"/>
        <v>0</v>
      </c>
      <c r="F16" s="297">
        <v>0</v>
      </c>
      <c r="G16" s="297">
        <v>0</v>
      </c>
      <c r="H16" s="297">
        <f t="shared" si="1"/>
        <v>0</v>
      </c>
    </row>
    <row r="17" spans="1:8" hidden="1" x14ac:dyDescent="0.2">
      <c r="A17" s="238">
        <v>7</v>
      </c>
      <c r="B17" s="238" t="s">
        <v>146</v>
      </c>
      <c r="C17" s="297">
        <v>0</v>
      </c>
      <c r="D17" s="297">
        <v>0</v>
      </c>
      <c r="E17" s="297">
        <f t="shared" ref="E17" si="2">C17-D17</f>
        <v>0</v>
      </c>
      <c r="F17" s="297">
        <v>0</v>
      </c>
      <c r="G17" s="297">
        <v>0</v>
      </c>
      <c r="H17" s="297">
        <f t="shared" ref="H17" si="3">F17-G17</f>
        <v>0</v>
      </c>
    </row>
    <row r="18" spans="1:8" x14ac:dyDescent="0.2">
      <c r="A18" s="278">
        <v>8</v>
      </c>
      <c r="B18" s="278" t="s">
        <v>136</v>
      </c>
      <c r="C18" s="322" t="s">
        <v>1284</v>
      </c>
      <c r="D18" s="365" t="s">
        <v>1220</v>
      </c>
      <c r="E18" s="322" t="s">
        <v>1285</v>
      </c>
      <c r="F18" s="322" t="s">
        <v>1286</v>
      </c>
      <c r="G18" s="365" t="s">
        <v>1221</v>
      </c>
      <c r="H18" s="322" t="s">
        <v>1287</v>
      </c>
    </row>
    <row r="19" spans="1:8" ht="13.5" hidden="1" thickBot="1" x14ac:dyDescent="0.25">
      <c r="A19" s="157">
        <v>9</v>
      </c>
      <c r="B19" s="158" t="s">
        <v>733</v>
      </c>
      <c r="C19" s="582"/>
      <c r="D19" s="583"/>
      <c r="E19" s="583"/>
      <c r="F19" s="583"/>
      <c r="G19" s="583"/>
      <c r="H19" s="584"/>
    </row>
    <row r="20" spans="1:8" ht="93" hidden="1" customHeight="1" x14ac:dyDescent="0.2">
      <c r="A20" s="579" t="s">
        <v>281</v>
      </c>
      <c r="B20" s="580"/>
      <c r="C20" s="580"/>
      <c r="D20" s="580"/>
      <c r="E20" s="580"/>
      <c r="F20" s="580"/>
      <c r="G20" s="580"/>
      <c r="H20" s="581"/>
    </row>
    <row r="21" spans="1:8" x14ac:dyDescent="0.2">
      <c r="A21" s="76"/>
    </row>
  </sheetData>
  <mergeCells count="12">
    <mergeCell ref="A1:H1"/>
    <mergeCell ref="A2:H2"/>
    <mergeCell ref="A4:H4"/>
    <mergeCell ref="A6:H6"/>
    <mergeCell ref="A20:H20"/>
    <mergeCell ref="A3:H3"/>
    <mergeCell ref="A8:A9"/>
    <mergeCell ref="B8:B9"/>
    <mergeCell ref="C8:E8"/>
    <mergeCell ref="F8:H8"/>
    <mergeCell ref="A5:H5"/>
    <mergeCell ref="C19:H19"/>
  </mergeCells>
  <printOptions horizontalCentered="1"/>
  <pageMargins left="0.39370078740157483" right="0.39370078740157483" top="0.39370078740157483" bottom="0.39370078740157483" header="0.31496062992125984" footer="0.31496062992125984"/>
  <pageSetup paperSize="9" scale="88" fitToHeight="4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02"/>
  <sheetViews>
    <sheetView view="pageBreakPreview" topLeftCell="A12" zoomScaleNormal="100" zoomScaleSheetLayoutView="100" workbookViewId="0">
      <selection activeCell="J8" sqref="J8"/>
    </sheetView>
  </sheetViews>
  <sheetFormatPr defaultRowHeight="12.75" x14ac:dyDescent="0.2"/>
  <cols>
    <col min="1" max="1" width="5.5703125" style="51" customWidth="1"/>
    <col min="2" max="2" width="18.28515625" style="51" customWidth="1"/>
    <col min="3" max="3" width="13.85546875" style="51" customWidth="1"/>
    <col min="4" max="6" width="11" style="51" customWidth="1"/>
    <col min="7" max="7" width="11.140625" style="51" customWidth="1"/>
    <col min="8" max="8" width="14.7109375" style="51" customWidth="1"/>
    <col min="9" max="16384" width="9.140625" style="51"/>
  </cols>
  <sheetData>
    <row r="1" spans="1:8" ht="14.25" x14ac:dyDescent="0.2">
      <c r="A1" s="543" t="s">
        <v>127</v>
      </c>
      <c r="B1" s="543"/>
      <c r="C1" s="543"/>
      <c r="D1" s="543"/>
      <c r="E1" s="543"/>
      <c r="F1" s="543"/>
      <c r="G1" s="543"/>
      <c r="H1" s="543"/>
    </row>
    <row r="2" spans="1:8" ht="14.25" x14ac:dyDescent="0.2">
      <c r="A2" s="543" t="s">
        <v>128</v>
      </c>
      <c r="B2" s="543"/>
      <c r="C2" s="543"/>
      <c r="D2" s="543"/>
      <c r="E2" s="543"/>
      <c r="F2" s="543"/>
      <c r="G2" s="543"/>
      <c r="H2" s="543"/>
    </row>
    <row r="3" spans="1:8" ht="14.25" x14ac:dyDescent="0.2">
      <c r="A3" s="543" t="str">
        <f>'5.1'!A3:H3</f>
        <v>по состоянию на 31.12.2025</v>
      </c>
      <c r="B3" s="543"/>
      <c r="C3" s="543"/>
      <c r="D3" s="543"/>
      <c r="E3" s="543"/>
      <c r="F3" s="543"/>
      <c r="G3" s="543"/>
      <c r="H3" s="543"/>
    </row>
    <row r="4" spans="1:8" ht="14.25" x14ac:dyDescent="0.2">
      <c r="A4" s="543" t="s">
        <v>772</v>
      </c>
      <c r="B4" s="543"/>
      <c r="C4" s="543"/>
      <c r="D4" s="543"/>
      <c r="E4" s="543"/>
      <c r="F4" s="543"/>
      <c r="G4" s="543"/>
      <c r="H4" s="543"/>
    </row>
    <row r="5" spans="1:8" ht="44.25" customHeight="1" x14ac:dyDescent="0.2">
      <c r="A5" s="539" t="s">
        <v>950</v>
      </c>
      <c r="B5" s="539"/>
      <c r="C5" s="539"/>
      <c r="D5" s="539"/>
      <c r="E5" s="539"/>
      <c r="F5" s="539"/>
      <c r="G5" s="539"/>
      <c r="H5" s="539"/>
    </row>
    <row r="6" spans="1:8" ht="15.75" x14ac:dyDescent="0.2">
      <c r="A6" s="148"/>
      <c r="B6" s="148"/>
      <c r="C6" s="148"/>
      <c r="D6" s="148"/>
      <c r="E6" s="148"/>
      <c r="F6" s="148"/>
      <c r="G6" s="148"/>
      <c r="H6" s="56" t="s">
        <v>144</v>
      </c>
    </row>
    <row r="7" spans="1:8" ht="61.5" customHeight="1" x14ac:dyDescent="0.2">
      <c r="A7" s="563" t="s">
        <v>1</v>
      </c>
      <c r="B7" s="563" t="s">
        <v>3</v>
      </c>
      <c r="C7" s="585" t="s">
        <v>914</v>
      </c>
      <c r="D7" s="564" t="s">
        <v>917</v>
      </c>
      <c r="E7" s="564"/>
      <c r="F7" s="564"/>
      <c r="G7" s="585" t="s">
        <v>918</v>
      </c>
      <c r="H7" s="585" t="s">
        <v>136</v>
      </c>
    </row>
    <row r="8" spans="1:8" ht="246.75" customHeight="1" x14ac:dyDescent="0.2">
      <c r="A8" s="563"/>
      <c r="B8" s="563"/>
      <c r="C8" s="585"/>
      <c r="D8" s="281" t="s">
        <v>915</v>
      </c>
      <c r="E8" s="281" t="s">
        <v>932</v>
      </c>
      <c r="F8" s="281" t="s">
        <v>916</v>
      </c>
      <c r="G8" s="585"/>
      <c r="H8" s="585"/>
    </row>
    <row r="9" spans="1:8" x14ac:dyDescent="0.2">
      <c r="A9" s="234">
        <v>1</v>
      </c>
      <c r="B9" s="234">
        <v>2</v>
      </c>
      <c r="C9" s="234">
        <v>3</v>
      </c>
      <c r="D9" s="234">
        <v>4</v>
      </c>
      <c r="E9" s="234">
        <v>5</v>
      </c>
      <c r="F9" s="234">
        <v>6</v>
      </c>
      <c r="G9" s="234">
        <v>7</v>
      </c>
      <c r="H9" s="234">
        <v>8</v>
      </c>
    </row>
    <row r="10" spans="1:8" ht="63.75" x14ac:dyDescent="0.2">
      <c r="A10" s="559">
        <v>1</v>
      </c>
      <c r="B10" s="256" t="s">
        <v>919</v>
      </c>
      <c r="C10" s="562">
        <v>3137</v>
      </c>
      <c r="D10" s="562">
        <v>0</v>
      </c>
      <c r="E10" s="562">
        <v>0</v>
      </c>
      <c r="F10" s="562">
        <v>0</v>
      </c>
      <c r="G10" s="562">
        <v>0</v>
      </c>
      <c r="H10" s="562">
        <v>3137</v>
      </c>
    </row>
    <row r="11" spans="1:8" x14ac:dyDescent="0.2">
      <c r="A11" s="559"/>
      <c r="B11" s="256" t="s">
        <v>139</v>
      </c>
      <c r="C11" s="562"/>
      <c r="D11" s="562"/>
      <c r="E11" s="562"/>
      <c r="F11" s="562"/>
      <c r="G11" s="562"/>
      <c r="H11" s="562"/>
    </row>
    <row r="12" spans="1:8" ht="38.25" x14ac:dyDescent="0.2">
      <c r="A12" s="231">
        <f>A10+1</f>
        <v>2</v>
      </c>
      <c r="B12" s="238" t="s">
        <v>329</v>
      </c>
      <c r="C12" s="257">
        <v>3137</v>
      </c>
      <c r="D12" s="257">
        <v>0</v>
      </c>
      <c r="E12" s="257">
        <v>0</v>
      </c>
      <c r="F12" s="257">
        <v>0</v>
      </c>
      <c r="G12" s="258">
        <v>0</v>
      </c>
      <c r="H12" s="258">
        <v>3137</v>
      </c>
    </row>
    <row r="13" spans="1:8" hidden="1" x14ac:dyDescent="0.2">
      <c r="A13" s="231">
        <f>A12+1</f>
        <v>3</v>
      </c>
      <c r="B13" s="238" t="s">
        <v>951</v>
      </c>
      <c r="C13" s="257">
        <v>0</v>
      </c>
      <c r="D13" s="257">
        <v>0</v>
      </c>
      <c r="E13" s="257">
        <v>0</v>
      </c>
      <c r="F13" s="257">
        <v>0</v>
      </c>
      <c r="G13" s="257">
        <v>0</v>
      </c>
      <c r="H13" s="258">
        <v>0</v>
      </c>
    </row>
    <row r="14" spans="1:8" ht="127.5" hidden="1" x14ac:dyDescent="0.2">
      <c r="A14" s="231">
        <f t="shared" ref="A14:A16" si="0">A13+1</f>
        <v>4</v>
      </c>
      <c r="B14" s="238" t="s">
        <v>952</v>
      </c>
      <c r="C14" s="257">
        <v>0</v>
      </c>
      <c r="D14" s="257">
        <v>0</v>
      </c>
      <c r="E14" s="257">
        <v>0</v>
      </c>
      <c r="F14" s="257">
        <v>0</v>
      </c>
      <c r="G14" s="257">
        <v>0</v>
      </c>
      <c r="H14" s="258">
        <v>0</v>
      </c>
    </row>
    <row r="15" spans="1:8" ht="38.25" hidden="1" x14ac:dyDescent="0.2">
      <c r="A15" s="231">
        <f t="shared" si="0"/>
        <v>5</v>
      </c>
      <c r="B15" s="238" t="s">
        <v>330</v>
      </c>
      <c r="C15" s="257">
        <v>0</v>
      </c>
      <c r="D15" s="257">
        <v>0</v>
      </c>
      <c r="E15" s="257">
        <v>0</v>
      </c>
      <c r="F15" s="257">
        <v>0</v>
      </c>
      <c r="G15" s="257">
        <v>0</v>
      </c>
      <c r="H15" s="258">
        <v>0</v>
      </c>
    </row>
    <row r="16" spans="1:8" hidden="1" x14ac:dyDescent="0.2">
      <c r="A16" s="231">
        <f t="shared" si="0"/>
        <v>6</v>
      </c>
      <c r="B16" s="238" t="s">
        <v>422</v>
      </c>
      <c r="C16" s="257">
        <v>0</v>
      </c>
      <c r="D16" s="257">
        <v>0</v>
      </c>
      <c r="E16" s="257">
        <v>0</v>
      </c>
      <c r="F16" s="257">
        <v>0</v>
      </c>
      <c r="G16" s="257">
        <v>0</v>
      </c>
      <c r="H16" s="258">
        <v>0</v>
      </c>
    </row>
    <row r="17" spans="1:8" ht="82.5" customHeight="1" x14ac:dyDescent="0.2">
      <c r="A17" s="559">
        <f>A16+1</f>
        <v>7</v>
      </c>
      <c r="B17" s="256" t="s">
        <v>937</v>
      </c>
      <c r="C17" s="562">
        <v>2849.2710000000002</v>
      </c>
      <c r="D17" s="562">
        <v>0</v>
      </c>
      <c r="E17" s="562">
        <v>0</v>
      </c>
      <c r="F17" s="562">
        <v>0</v>
      </c>
      <c r="G17" s="562">
        <v>0</v>
      </c>
      <c r="H17" s="562">
        <v>2849.2710000000002</v>
      </c>
    </row>
    <row r="18" spans="1:8" x14ac:dyDescent="0.2">
      <c r="A18" s="559"/>
      <c r="B18" s="256" t="s">
        <v>139</v>
      </c>
      <c r="C18" s="562"/>
      <c r="D18" s="562"/>
      <c r="E18" s="562"/>
      <c r="F18" s="562"/>
      <c r="G18" s="562"/>
      <c r="H18" s="562"/>
    </row>
    <row r="19" spans="1:8" ht="38.25" x14ac:dyDescent="0.2">
      <c r="A19" s="231">
        <f>A17+1</f>
        <v>8</v>
      </c>
      <c r="B19" s="238" t="s">
        <v>329</v>
      </c>
      <c r="C19" s="258">
        <v>2849.2710000000002</v>
      </c>
      <c r="D19" s="257">
        <v>0</v>
      </c>
      <c r="E19" s="257">
        <v>0</v>
      </c>
      <c r="F19" s="257">
        <v>0</v>
      </c>
      <c r="G19" s="258">
        <v>0</v>
      </c>
      <c r="H19" s="258">
        <v>2849.2710000000002</v>
      </c>
    </row>
    <row r="20" spans="1:8" hidden="1" x14ac:dyDescent="0.2">
      <c r="A20" s="231">
        <f>A19+1</f>
        <v>9</v>
      </c>
      <c r="B20" s="238" t="s">
        <v>951</v>
      </c>
      <c r="C20" s="257">
        <v>0</v>
      </c>
      <c r="D20" s="257">
        <v>0</v>
      </c>
      <c r="E20" s="257">
        <v>0</v>
      </c>
      <c r="F20" s="257">
        <v>0</v>
      </c>
      <c r="G20" s="257">
        <v>0</v>
      </c>
      <c r="H20" s="257">
        <v>0</v>
      </c>
    </row>
    <row r="21" spans="1:8" ht="127.5" hidden="1" x14ac:dyDescent="0.2">
      <c r="A21" s="231">
        <f t="shared" ref="A21:A23" si="1">A20+1</f>
        <v>10</v>
      </c>
      <c r="B21" s="238" t="s">
        <v>952</v>
      </c>
      <c r="C21" s="257">
        <v>0</v>
      </c>
      <c r="D21" s="257">
        <v>0</v>
      </c>
      <c r="E21" s="257">
        <v>0</v>
      </c>
      <c r="F21" s="257">
        <v>0</v>
      </c>
      <c r="G21" s="257">
        <v>0</v>
      </c>
      <c r="H21" s="257">
        <v>0</v>
      </c>
    </row>
    <row r="22" spans="1:8" ht="38.25" hidden="1" x14ac:dyDescent="0.2">
      <c r="A22" s="231">
        <f t="shared" si="1"/>
        <v>11</v>
      </c>
      <c r="B22" s="238" t="s">
        <v>330</v>
      </c>
      <c r="C22" s="257">
        <v>0</v>
      </c>
      <c r="D22" s="257">
        <v>0</v>
      </c>
      <c r="E22" s="257">
        <v>0</v>
      </c>
      <c r="F22" s="257">
        <v>0</v>
      </c>
      <c r="G22" s="257">
        <v>0</v>
      </c>
      <c r="H22" s="257">
        <v>0</v>
      </c>
    </row>
    <row r="23" spans="1:8" hidden="1" x14ac:dyDescent="0.2">
      <c r="A23" s="231">
        <f t="shared" si="1"/>
        <v>12</v>
      </c>
      <c r="B23" s="238" t="s">
        <v>422</v>
      </c>
      <c r="C23" s="257">
        <v>0</v>
      </c>
      <c r="D23" s="257">
        <v>0</v>
      </c>
      <c r="E23" s="257">
        <v>0</v>
      </c>
      <c r="F23" s="257">
        <v>0</v>
      </c>
      <c r="G23" s="257">
        <v>0</v>
      </c>
      <c r="H23" s="257">
        <v>0</v>
      </c>
    </row>
    <row r="24" spans="1:8" ht="59.25" customHeight="1" x14ac:dyDescent="0.2">
      <c r="A24" s="559">
        <f>A23+1</f>
        <v>13</v>
      </c>
      <c r="B24" s="256" t="s">
        <v>938</v>
      </c>
      <c r="C24" s="560" t="s">
        <v>1218</v>
      </c>
      <c r="D24" s="562">
        <v>0</v>
      </c>
      <c r="E24" s="562">
        <v>0</v>
      </c>
      <c r="F24" s="562">
        <v>0</v>
      </c>
      <c r="G24" s="562">
        <v>0</v>
      </c>
      <c r="H24" s="560" t="s">
        <v>1218</v>
      </c>
    </row>
    <row r="25" spans="1:8" x14ac:dyDescent="0.2">
      <c r="A25" s="559"/>
      <c r="B25" s="256" t="s">
        <v>139</v>
      </c>
      <c r="C25" s="561"/>
      <c r="D25" s="562"/>
      <c r="E25" s="562"/>
      <c r="F25" s="562"/>
      <c r="G25" s="562"/>
      <c r="H25" s="561"/>
    </row>
    <row r="26" spans="1:8" ht="38.25" x14ac:dyDescent="0.2">
      <c r="A26" s="231">
        <f>A24+1</f>
        <v>14</v>
      </c>
      <c r="B26" s="238" t="s">
        <v>329</v>
      </c>
      <c r="C26" s="262" t="s">
        <v>1218</v>
      </c>
      <c r="D26" s="257">
        <v>0</v>
      </c>
      <c r="E26" s="257">
        <v>0</v>
      </c>
      <c r="F26" s="257">
        <v>0</v>
      </c>
      <c r="G26" s="258">
        <v>0</v>
      </c>
      <c r="H26" s="262" t="s">
        <v>1218</v>
      </c>
    </row>
    <row r="27" spans="1:8" hidden="1" x14ac:dyDescent="0.2">
      <c r="A27" s="231">
        <f>A26+1</f>
        <v>15</v>
      </c>
      <c r="B27" s="238" t="s">
        <v>951</v>
      </c>
      <c r="C27" s="257">
        <v>0</v>
      </c>
      <c r="D27" s="257">
        <v>0</v>
      </c>
      <c r="E27" s="257">
        <v>0</v>
      </c>
      <c r="F27" s="257">
        <v>0</v>
      </c>
      <c r="G27" s="257">
        <v>0</v>
      </c>
      <c r="H27" s="257">
        <v>0</v>
      </c>
    </row>
    <row r="28" spans="1:8" ht="127.5" hidden="1" x14ac:dyDescent="0.2">
      <c r="A28" s="231">
        <f t="shared" ref="A28:A30" si="2">A27+1</f>
        <v>16</v>
      </c>
      <c r="B28" s="238" t="s">
        <v>952</v>
      </c>
      <c r="C28" s="257">
        <v>0</v>
      </c>
      <c r="D28" s="257">
        <v>0</v>
      </c>
      <c r="E28" s="257">
        <v>0</v>
      </c>
      <c r="F28" s="257">
        <v>0</v>
      </c>
      <c r="G28" s="257">
        <v>0</v>
      </c>
      <c r="H28" s="257">
        <v>0</v>
      </c>
    </row>
    <row r="29" spans="1:8" ht="38.25" hidden="1" x14ac:dyDescent="0.2">
      <c r="A29" s="231">
        <f t="shared" si="2"/>
        <v>17</v>
      </c>
      <c r="B29" s="238" t="s">
        <v>330</v>
      </c>
      <c r="C29" s="257">
        <v>0</v>
      </c>
      <c r="D29" s="257">
        <v>0</v>
      </c>
      <c r="E29" s="257">
        <v>0</v>
      </c>
      <c r="F29" s="257">
        <v>0</v>
      </c>
      <c r="G29" s="257">
        <v>0</v>
      </c>
      <c r="H29" s="257">
        <v>0</v>
      </c>
    </row>
    <row r="30" spans="1:8" hidden="1" x14ac:dyDescent="0.2">
      <c r="A30" s="231">
        <f t="shared" si="2"/>
        <v>18</v>
      </c>
      <c r="B30" s="238" t="s">
        <v>422</v>
      </c>
      <c r="C30" s="257">
        <v>0</v>
      </c>
      <c r="D30" s="257">
        <v>0</v>
      </c>
      <c r="E30" s="257">
        <v>0</v>
      </c>
      <c r="F30" s="257">
        <v>0</v>
      </c>
      <c r="G30" s="257">
        <v>0</v>
      </c>
      <c r="H30" s="257">
        <v>0</v>
      </c>
    </row>
    <row r="31" spans="1:8" hidden="1" x14ac:dyDescent="0.2">
      <c r="A31" s="559">
        <f>A30+1</f>
        <v>19</v>
      </c>
      <c r="B31" s="256" t="s">
        <v>939</v>
      </c>
      <c r="C31" s="562">
        <v>0</v>
      </c>
      <c r="D31" s="562">
        <v>0</v>
      </c>
      <c r="E31" s="562">
        <v>0</v>
      </c>
      <c r="F31" s="562">
        <v>0</v>
      </c>
      <c r="G31" s="562">
        <v>0</v>
      </c>
      <c r="H31" s="562">
        <v>0</v>
      </c>
    </row>
    <row r="32" spans="1:8" hidden="1" x14ac:dyDescent="0.2">
      <c r="A32" s="559"/>
      <c r="B32" s="256" t="s">
        <v>139</v>
      </c>
      <c r="C32" s="562"/>
      <c r="D32" s="562"/>
      <c r="E32" s="562"/>
      <c r="F32" s="562"/>
      <c r="G32" s="562"/>
      <c r="H32" s="562"/>
    </row>
    <row r="33" spans="1:8" ht="38.25" hidden="1" x14ac:dyDescent="0.2">
      <c r="A33" s="231">
        <f>A31+1</f>
        <v>20</v>
      </c>
      <c r="B33" s="238" t="s">
        <v>329</v>
      </c>
      <c r="C33" s="257">
        <v>0</v>
      </c>
      <c r="D33" s="257">
        <v>0</v>
      </c>
      <c r="E33" s="257">
        <v>0</v>
      </c>
      <c r="F33" s="257">
        <v>0</v>
      </c>
      <c r="G33" s="258">
        <v>0</v>
      </c>
      <c r="H33" s="258">
        <v>0</v>
      </c>
    </row>
    <row r="34" spans="1:8" hidden="1" x14ac:dyDescent="0.2">
      <c r="A34" s="231">
        <f>A33+1</f>
        <v>21</v>
      </c>
      <c r="B34" s="238" t="s">
        <v>951</v>
      </c>
      <c r="C34" s="257">
        <v>0</v>
      </c>
      <c r="D34" s="257">
        <v>0</v>
      </c>
      <c r="E34" s="257">
        <v>0</v>
      </c>
      <c r="F34" s="257">
        <v>0</v>
      </c>
      <c r="G34" s="257">
        <v>0</v>
      </c>
      <c r="H34" s="257">
        <v>0</v>
      </c>
    </row>
    <row r="35" spans="1:8" ht="127.5" hidden="1" x14ac:dyDescent="0.2">
      <c r="A35" s="231">
        <f t="shared" ref="A35:A37" si="3">A34+1</f>
        <v>22</v>
      </c>
      <c r="B35" s="238" t="s">
        <v>952</v>
      </c>
      <c r="C35" s="257">
        <v>0</v>
      </c>
      <c r="D35" s="257">
        <v>0</v>
      </c>
      <c r="E35" s="257">
        <v>0</v>
      </c>
      <c r="F35" s="257">
        <v>0</v>
      </c>
      <c r="G35" s="257">
        <v>0</v>
      </c>
      <c r="H35" s="257">
        <v>0</v>
      </c>
    </row>
    <row r="36" spans="1:8" ht="38.25" hidden="1" x14ac:dyDescent="0.2">
      <c r="A36" s="231">
        <f t="shared" si="3"/>
        <v>23</v>
      </c>
      <c r="B36" s="238" t="s">
        <v>330</v>
      </c>
      <c r="C36" s="257">
        <v>0</v>
      </c>
      <c r="D36" s="257">
        <v>0</v>
      </c>
      <c r="E36" s="257">
        <v>0</v>
      </c>
      <c r="F36" s="257">
        <v>0</v>
      </c>
      <c r="G36" s="257">
        <v>0</v>
      </c>
      <c r="H36" s="257">
        <v>0</v>
      </c>
    </row>
    <row r="37" spans="1:8" hidden="1" x14ac:dyDescent="0.2">
      <c r="A37" s="231">
        <f t="shared" si="3"/>
        <v>24</v>
      </c>
      <c r="B37" s="238" t="s">
        <v>422</v>
      </c>
      <c r="C37" s="257">
        <v>0</v>
      </c>
      <c r="D37" s="257">
        <v>0</v>
      </c>
      <c r="E37" s="257">
        <v>0</v>
      </c>
      <c r="F37" s="257">
        <v>0</v>
      </c>
      <c r="G37" s="257">
        <v>0</v>
      </c>
      <c r="H37" s="257">
        <v>0</v>
      </c>
    </row>
    <row r="38" spans="1:8" hidden="1" x14ac:dyDescent="0.2">
      <c r="A38" s="559">
        <f>A37+1</f>
        <v>25</v>
      </c>
      <c r="B38" s="256" t="s">
        <v>140</v>
      </c>
      <c r="C38" s="562">
        <v>0</v>
      </c>
      <c r="D38" s="562">
        <v>0</v>
      </c>
      <c r="E38" s="562">
        <v>0</v>
      </c>
      <c r="F38" s="562">
        <v>0</v>
      </c>
      <c r="G38" s="562">
        <v>0</v>
      </c>
      <c r="H38" s="562">
        <v>0</v>
      </c>
    </row>
    <row r="39" spans="1:8" hidden="1" x14ac:dyDescent="0.2">
      <c r="A39" s="559"/>
      <c r="B39" s="256" t="s">
        <v>139</v>
      </c>
      <c r="C39" s="562"/>
      <c r="D39" s="562"/>
      <c r="E39" s="562"/>
      <c r="F39" s="562"/>
      <c r="G39" s="562"/>
      <c r="H39" s="562"/>
    </row>
    <row r="40" spans="1:8" ht="38.25" hidden="1" x14ac:dyDescent="0.2">
      <c r="A40" s="231">
        <f>A38+1</f>
        <v>26</v>
      </c>
      <c r="B40" s="238" t="s">
        <v>329</v>
      </c>
      <c r="C40" s="257">
        <v>0</v>
      </c>
      <c r="D40" s="257">
        <v>0</v>
      </c>
      <c r="E40" s="257">
        <v>0</v>
      </c>
      <c r="F40" s="257">
        <v>0</v>
      </c>
      <c r="G40" s="258">
        <v>0</v>
      </c>
      <c r="H40" s="258">
        <v>0</v>
      </c>
    </row>
    <row r="41" spans="1:8" hidden="1" x14ac:dyDescent="0.2">
      <c r="A41" s="231">
        <f>A40+1</f>
        <v>27</v>
      </c>
      <c r="B41" s="238" t="s">
        <v>951</v>
      </c>
      <c r="C41" s="257">
        <v>0</v>
      </c>
      <c r="D41" s="257">
        <v>0</v>
      </c>
      <c r="E41" s="257">
        <v>0</v>
      </c>
      <c r="F41" s="257">
        <v>0</v>
      </c>
      <c r="G41" s="257">
        <v>0</v>
      </c>
      <c r="H41" s="257">
        <v>0</v>
      </c>
    </row>
    <row r="42" spans="1:8" ht="127.5" hidden="1" x14ac:dyDescent="0.2">
      <c r="A42" s="231">
        <f t="shared" ref="A42:A44" si="4">A41+1</f>
        <v>28</v>
      </c>
      <c r="B42" s="238" t="s">
        <v>952</v>
      </c>
      <c r="C42" s="257">
        <v>0</v>
      </c>
      <c r="D42" s="257">
        <v>0</v>
      </c>
      <c r="E42" s="257">
        <v>0</v>
      </c>
      <c r="F42" s="257">
        <v>0</v>
      </c>
      <c r="G42" s="257">
        <v>0</v>
      </c>
      <c r="H42" s="257">
        <v>0</v>
      </c>
    </row>
    <row r="43" spans="1:8" ht="38.25" hidden="1" x14ac:dyDescent="0.2">
      <c r="A43" s="231">
        <f t="shared" si="4"/>
        <v>29</v>
      </c>
      <c r="B43" s="238" t="s">
        <v>330</v>
      </c>
      <c r="C43" s="257">
        <v>0</v>
      </c>
      <c r="D43" s="257">
        <v>0</v>
      </c>
      <c r="E43" s="257">
        <v>0</v>
      </c>
      <c r="F43" s="257">
        <v>0</v>
      </c>
      <c r="G43" s="257">
        <v>0</v>
      </c>
      <c r="H43" s="257">
        <v>0</v>
      </c>
    </row>
    <row r="44" spans="1:8" hidden="1" x14ac:dyDescent="0.2">
      <c r="A44" s="231">
        <f t="shared" si="4"/>
        <v>30</v>
      </c>
      <c r="B44" s="238" t="s">
        <v>422</v>
      </c>
      <c r="C44" s="257">
        <v>0</v>
      </c>
      <c r="D44" s="257">
        <v>0</v>
      </c>
      <c r="E44" s="257">
        <v>0</v>
      </c>
      <c r="F44" s="257">
        <v>0</v>
      </c>
      <c r="G44" s="257">
        <v>0</v>
      </c>
      <c r="H44" s="257">
        <v>0</v>
      </c>
    </row>
    <row r="45" spans="1:8" ht="63.75" x14ac:dyDescent="0.2">
      <c r="A45" s="559">
        <f>A44+1</f>
        <v>31</v>
      </c>
      <c r="B45" s="256" t="s">
        <v>925</v>
      </c>
      <c r="C45" s="562">
        <v>5398.1930000000002</v>
      </c>
      <c r="D45" s="562">
        <v>0</v>
      </c>
      <c r="E45" s="562">
        <v>0</v>
      </c>
      <c r="F45" s="562">
        <v>0</v>
      </c>
      <c r="G45" s="562">
        <v>0</v>
      </c>
      <c r="H45" s="562">
        <v>5398.1930000000002</v>
      </c>
    </row>
    <row r="46" spans="1:8" x14ac:dyDescent="0.2">
      <c r="A46" s="559"/>
      <c r="B46" s="256" t="s">
        <v>139</v>
      </c>
      <c r="C46" s="562"/>
      <c r="D46" s="562"/>
      <c r="E46" s="562"/>
      <c r="F46" s="562"/>
      <c r="G46" s="562"/>
      <c r="H46" s="562"/>
    </row>
    <row r="47" spans="1:8" ht="38.25" x14ac:dyDescent="0.2">
      <c r="A47" s="231">
        <f>A45+1</f>
        <v>32</v>
      </c>
      <c r="B47" s="238" t="s">
        <v>329</v>
      </c>
      <c r="C47" s="257">
        <v>5398.1930000000002</v>
      </c>
      <c r="D47" s="257">
        <v>0</v>
      </c>
      <c r="E47" s="257">
        <v>0</v>
      </c>
      <c r="F47" s="257">
        <v>0</v>
      </c>
      <c r="G47" s="258">
        <v>0</v>
      </c>
      <c r="H47" s="258">
        <v>5398.1930000000002</v>
      </c>
    </row>
    <row r="48" spans="1:8" ht="13.5" hidden="1" thickBot="1" x14ac:dyDescent="0.25">
      <c r="A48" s="149">
        <f>A47+1</f>
        <v>33</v>
      </c>
      <c r="B48" s="58" t="s">
        <v>951</v>
      </c>
      <c r="C48" s="177">
        <v>0</v>
      </c>
      <c r="D48" s="177">
        <v>0</v>
      </c>
      <c r="E48" s="177">
        <v>0</v>
      </c>
      <c r="F48" s="177">
        <v>0</v>
      </c>
      <c r="G48" s="177">
        <v>0</v>
      </c>
      <c r="H48" s="177">
        <f>SUM(C48:G48)</f>
        <v>0</v>
      </c>
    </row>
    <row r="49" spans="1:8" ht="128.25" hidden="1" thickBot="1" x14ac:dyDescent="0.25">
      <c r="A49" s="149">
        <f t="shared" ref="A49:A51" si="5">A48+1</f>
        <v>34</v>
      </c>
      <c r="B49" s="58" t="s">
        <v>952</v>
      </c>
      <c r="C49" s="177">
        <v>0</v>
      </c>
      <c r="D49" s="177">
        <v>0</v>
      </c>
      <c r="E49" s="177">
        <v>0</v>
      </c>
      <c r="F49" s="177">
        <v>0</v>
      </c>
      <c r="G49" s="177">
        <v>0</v>
      </c>
      <c r="H49" s="177">
        <f>SUM(C49:G49)</f>
        <v>0</v>
      </c>
    </row>
    <row r="50" spans="1:8" ht="39" hidden="1" thickBot="1" x14ac:dyDescent="0.25">
      <c r="A50" s="149">
        <f t="shared" si="5"/>
        <v>35</v>
      </c>
      <c r="B50" s="59" t="s">
        <v>330</v>
      </c>
      <c r="C50" s="177">
        <v>0</v>
      </c>
      <c r="D50" s="177">
        <v>0</v>
      </c>
      <c r="E50" s="177">
        <v>0</v>
      </c>
      <c r="F50" s="177">
        <v>0</v>
      </c>
      <c r="G50" s="177">
        <v>0</v>
      </c>
      <c r="H50" s="177">
        <f>SUM(C50:G50)</f>
        <v>0</v>
      </c>
    </row>
    <row r="51" spans="1:8" ht="13.5" hidden="1" thickBot="1" x14ac:dyDescent="0.25">
      <c r="A51" s="149">
        <f t="shared" si="5"/>
        <v>36</v>
      </c>
      <c r="B51" s="59" t="s">
        <v>422</v>
      </c>
      <c r="C51" s="177">
        <v>0</v>
      </c>
      <c r="D51" s="177">
        <v>0</v>
      </c>
      <c r="E51" s="177">
        <v>0</v>
      </c>
      <c r="F51" s="177">
        <v>0</v>
      </c>
      <c r="G51" s="177">
        <v>0</v>
      </c>
      <c r="H51" s="177">
        <f>SUM(C51:G51)</f>
        <v>0</v>
      </c>
    </row>
    <row r="52" spans="1:8" ht="13.5" hidden="1" thickBot="1" x14ac:dyDescent="0.25">
      <c r="A52" s="149">
        <f t="shared" ref="A52" si="6">A51+1</f>
        <v>37</v>
      </c>
      <c r="B52" s="59" t="s">
        <v>733</v>
      </c>
      <c r="C52" s="573"/>
      <c r="D52" s="574"/>
      <c r="E52" s="574"/>
      <c r="F52" s="574"/>
      <c r="G52" s="574"/>
      <c r="H52" s="575"/>
    </row>
    <row r="53" spans="1:8" s="66" customFormat="1" x14ac:dyDescent="0.2">
      <c r="A53" s="77"/>
      <c r="C53" s="51"/>
      <c r="G53" s="65" t="e">
        <f>#REF!-'12.1'!C16</f>
        <v>#REF!</v>
      </c>
    </row>
    <row r="54" spans="1:8" ht="51" customHeight="1" x14ac:dyDescent="0.2">
      <c r="A54" s="558" t="s">
        <v>953</v>
      </c>
      <c r="B54" s="558"/>
      <c r="C54" s="558"/>
      <c r="D54" s="558"/>
      <c r="E54" s="558"/>
      <c r="F54" s="558"/>
      <c r="G54" s="558"/>
      <c r="H54" s="558"/>
    </row>
    <row r="55" spans="1:8" ht="15.75" x14ac:dyDescent="0.2">
      <c r="A55" s="148"/>
      <c r="B55" s="148"/>
      <c r="C55" s="148"/>
      <c r="D55" s="148"/>
      <c r="E55" s="148"/>
      <c r="F55" s="148"/>
      <c r="G55" s="148"/>
      <c r="H55" s="56" t="s">
        <v>144</v>
      </c>
    </row>
    <row r="56" spans="1:8" ht="61.5" customHeight="1" x14ac:dyDescent="0.2">
      <c r="A56" s="563" t="s">
        <v>1</v>
      </c>
      <c r="B56" s="563" t="s">
        <v>3</v>
      </c>
      <c r="C56" s="585" t="s">
        <v>914</v>
      </c>
      <c r="D56" s="564" t="s">
        <v>917</v>
      </c>
      <c r="E56" s="564"/>
      <c r="F56" s="564"/>
      <c r="G56" s="585" t="s">
        <v>918</v>
      </c>
      <c r="H56" s="585" t="s">
        <v>136</v>
      </c>
    </row>
    <row r="57" spans="1:8" ht="247.5" customHeight="1" x14ac:dyDescent="0.2">
      <c r="A57" s="563"/>
      <c r="B57" s="563"/>
      <c r="C57" s="585"/>
      <c r="D57" s="281" t="s">
        <v>915</v>
      </c>
      <c r="E57" s="281" t="s">
        <v>932</v>
      </c>
      <c r="F57" s="281" t="s">
        <v>916</v>
      </c>
      <c r="G57" s="585"/>
      <c r="H57" s="585"/>
    </row>
    <row r="58" spans="1:8" x14ac:dyDescent="0.2">
      <c r="A58" s="234">
        <v>1</v>
      </c>
      <c r="B58" s="234">
        <v>2</v>
      </c>
      <c r="C58" s="234">
        <v>3</v>
      </c>
      <c r="D58" s="234">
        <v>4</v>
      </c>
      <c r="E58" s="234">
        <v>5</v>
      </c>
      <c r="F58" s="234">
        <v>6</v>
      </c>
      <c r="G58" s="234">
        <v>7</v>
      </c>
      <c r="H58" s="234">
        <v>8</v>
      </c>
    </row>
    <row r="59" spans="1:8" ht="63.75" x14ac:dyDescent="0.2">
      <c r="A59" s="559">
        <v>1</v>
      </c>
      <c r="B59" s="256" t="s">
        <v>941</v>
      </c>
      <c r="C59" s="562">
        <v>802.88199999999995</v>
      </c>
      <c r="D59" s="562">
        <v>0</v>
      </c>
      <c r="E59" s="562">
        <v>0</v>
      </c>
      <c r="F59" s="562">
        <v>0</v>
      </c>
      <c r="G59" s="562">
        <v>0</v>
      </c>
      <c r="H59" s="562">
        <v>802.88199999999995</v>
      </c>
    </row>
    <row r="60" spans="1:8" x14ac:dyDescent="0.2">
      <c r="A60" s="559"/>
      <c r="B60" s="256" t="s">
        <v>139</v>
      </c>
      <c r="C60" s="562"/>
      <c r="D60" s="562"/>
      <c r="E60" s="562"/>
      <c r="F60" s="562"/>
      <c r="G60" s="562"/>
      <c r="H60" s="562"/>
    </row>
    <row r="61" spans="1:8" ht="38.25" x14ac:dyDescent="0.2">
      <c r="A61" s="231">
        <f>A59+1</f>
        <v>2</v>
      </c>
      <c r="B61" s="238" t="s">
        <v>329</v>
      </c>
      <c r="C61" s="257">
        <v>802.88199999999995</v>
      </c>
      <c r="D61" s="257">
        <v>0</v>
      </c>
      <c r="E61" s="257">
        <v>0</v>
      </c>
      <c r="F61" s="257">
        <v>0</v>
      </c>
      <c r="G61" s="258">
        <v>0</v>
      </c>
      <c r="H61" s="258">
        <v>802.88199999999995</v>
      </c>
    </row>
    <row r="62" spans="1:8" hidden="1" x14ac:dyDescent="0.2">
      <c r="A62" s="231">
        <f>A61+1</f>
        <v>3</v>
      </c>
      <c r="B62" s="238" t="s">
        <v>951</v>
      </c>
      <c r="C62" s="257">
        <v>0</v>
      </c>
      <c r="D62" s="257">
        <v>0</v>
      </c>
      <c r="E62" s="257">
        <v>0</v>
      </c>
      <c r="F62" s="257">
        <v>0</v>
      </c>
      <c r="G62" s="257">
        <v>0</v>
      </c>
      <c r="H62" s="257">
        <v>0</v>
      </c>
    </row>
    <row r="63" spans="1:8" ht="127.5" hidden="1" x14ac:dyDescent="0.2">
      <c r="A63" s="231">
        <f t="shared" ref="A63:A65" si="7">A62+1</f>
        <v>4</v>
      </c>
      <c r="B63" s="238" t="s">
        <v>952</v>
      </c>
      <c r="C63" s="257">
        <v>0</v>
      </c>
      <c r="D63" s="257">
        <v>0</v>
      </c>
      <c r="E63" s="257">
        <v>0</v>
      </c>
      <c r="F63" s="257">
        <v>0</v>
      </c>
      <c r="G63" s="257">
        <v>0</v>
      </c>
      <c r="H63" s="257">
        <v>0</v>
      </c>
    </row>
    <row r="64" spans="1:8" ht="38.25" hidden="1" x14ac:dyDescent="0.2">
      <c r="A64" s="231">
        <f t="shared" si="7"/>
        <v>5</v>
      </c>
      <c r="B64" s="238" t="s">
        <v>330</v>
      </c>
      <c r="C64" s="257">
        <v>0</v>
      </c>
      <c r="D64" s="257">
        <v>0</v>
      </c>
      <c r="E64" s="257">
        <v>0</v>
      </c>
      <c r="F64" s="257">
        <v>0</v>
      </c>
      <c r="G64" s="257">
        <v>0</v>
      </c>
      <c r="H64" s="257">
        <v>0</v>
      </c>
    </row>
    <row r="65" spans="1:8" hidden="1" x14ac:dyDescent="0.2">
      <c r="A65" s="231">
        <f t="shared" si="7"/>
        <v>6</v>
      </c>
      <c r="B65" s="238" t="s">
        <v>422</v>
      </c>
      <c r="C65" s="257">
        <v>0</v>
      </c>
      <c r="D65" s="257">
        <v>0</v>
      </c>
      <c r="E65" s="257">
        <v>0</v>
      </c>
      <c r="F65" s="257">
        <v>0</v>
      </c>
      <c r="G65" s="257">
        <v>0</v>
      </c>
      <c r="H65" s="257">
        <v>0</v>
      </c>
    </row>
    <row r="66" spans="1:8" ht="82.5" customHeight="1" x14ac:dyDescent="0.2">
      <c r="A66" s="559">
        <f>A65+1</f>
        <v>7</v>
      </c>
      <c r="B66" s="256" t="s">
        <v>937</v>
      </c>
      <c r="C66" s="562">
        <v>2869.826</v>
      </c>
      <c r="D66" s="562">
        <v>0</v>
      </c>
      <c r="E66" s="562">
        <v>0</v>
      </c>
      <c r="F66" s="562">
        <v>0</v>
      </c>
      <c r="G66" s="562">
        <v>0</v>
      </c>
      <c r="H66" s="562">
        <v>2869.826</v>
      </c>
    </row>
    <row r="67" spans="1:8" x14ac:dyDescent="0.2">
      <c r="A67" s="559"/>
      <c r="B67" s="256" t="s">
        <v>139</v>
      </c>
      <c r="C67" s="562"/>
      <c r="D67" s="562"/>
      <c r="E67" s="562"/>
      <c r="F67" s="562"/>
      <c r="G67" s="562"/>
      <c r="H67" s="562"/>
    </row>
    <row r="68" spans="1:8" ht="38.25" x14ac:dyDescent="0.2">
      <c r="A68" s="231">
        <f>A66+1</f>
        <v>8</v>
      </c>
      <c r="B68" s="238" t="s">
        <v>329</v>
      </c>
      <c r="C68" s="257">
        <v>2869.826</v>
      </c>
      <c r="D68" s="257">
        <v>0</v>
      </c>
      <c r="E68" s="257">
        <v>0</v>
      </c>
      <c r="F68" s="257">
        <v>0</v>
      </c>
      <c r="G68" s="258">
        <v>0</v>
      </c>
      <c r="H68" s="258">
        <v>2869.826</v>
      </c>
    </row>
    <row r="69" spans="1:8" hidden="1" x14ac:dyDescent="0.2">
      <c r="A69" s="231">
        <f>A68+1</f>
        <v>9</v>
      </c>
      <c r="B69" s="238" t="s">
        <v>951</v>
      </c>
      <c r="C69" s="257">
        <v>0</v>
      </c>
      <c r="D69" s="257">
        <v>0</v>
      </c>
      <c r="E69" s="257">
        <v>0</v>
      </c>
      <c r="F69" s="257">
        <v>0</v>
      </c>
      <c r="G69" s="257">
        <v>0</v>
      </c>
      <c r="H69" s="257">
        <v>0</v>
      </c>
    </row>
    <row r="70" spans="1:8" ht="127.5" hidden="1" x14ac:dyDescent="0.2">
      <c r="A70" s="231">
        <f t="shared" ref="A70:A72" si="8">A69+1</f>
        <v>10</v>
      </c>
      <c r="B70" s="238" t="s">
        <v>952</v>
      </c>
      <c r="C70" s="257">
        <v>0</v>
      </c>
      <c r="D70" s="257">
        <v>0</v>
      </c>
      <c r="E70" s="257">
        <v>0</v>
      </c>
      <c r="F70" s="257">
        <v>0</v>
      </c>
      <c r="G70" s="257">
        <v>0</v>
      </c>
      <c r="H70" s="257">
        <v>0</v>
      </c>
    </row>
    <row r="71" spans="1:8" ht="38.25" hidden="1" x14ac:dyDescent="0.2">
      <c r="A71" s="231">
        <f t="shared" si="8"/>
        <v>11</v>
      </c>
      <c r="B71" s="238" t="s">
        <v>330</v>
      </c>
      <c r="C71" s="257">
        <v>0</v>
      </c>
      <c r="D71" s="257">
        <v>0</v>
      </c>
      <c r="E71" s="257">
        <v>0</v>
      </c>
      <c r="F71" s="257">
        <v>0</v>
      </c>
      <c r="G71" s="257">
        <v>0</v>
      </c>
      <c r="H71" s="257">
        <v>0</v>
      </c>
    </row>
    <row r="72" spans="1:8" hidden="1" x14ac:dyDescent="0.2">
      <c r="A72" s="231">
        <f t="shared" si="8"/>
        <v>12</v>
      </c>
      <c r="B72" s="238" t="s">
        <v>422</v>
      </c>
      <c r="C72" s="257">
        <v>0</v>
      </c>
      <c r="D72" s="257">
        <v>0</v>
      </c>
      <c r="E72" s="257">
        <v>0</v>
      </c>
      <c r="F72" s="257">
        <v>0</v>
      </c>
      <c r="G72" s="257">
        <v>0</v>
      </c>
      <c r="H72" s="257">
        <v>0</v>
      </c>
    </row>
    <row r="73" spans="1:8" ht="59.25" customHeight="1" x14ac:dyDescent="0.2">
      <c r="A73" s="559">
        <f>A72+1</f>
        <v>13</v>
      </c>
      <c r="B73" s="256" t="s">
        <v>938</v>
      </c>
      <c r="C73" s="560" t="s">
        <v>1219</v>
      </c>
      <c r="D73" s="562">
        <v>0</v>
      </c>
      <c r="E73" s="562">
        <v>0</v>
      </c>
      <c r="F73" s="562">
        <v>0</v>
      </c>
      <c r="G73" s="562">
        <v>0</v>
      </c>
      <c r="H73" s="560" t="s">
        <v>1219</v>
      </c>
    </row>
    <row r="74" spans="1:8" x14ac:dyDescent="0.2">
      <c r="A74" s="559"/>
      <c r="B74" s="256" t="s">
        <v>139</v>
      </c>
      <c r="C74" s="561"/>
      <c r="D74" s="562"/>
      <c r="E74" s="562"/>
      <c r="F74" s="562"/>
      <c r="G74" s="562"/>
      <c r="H74" s="561"/>
    </row>
    <row r="75" spans="1:8" ht="38.25" x14ac:dyDescent="0.2">
      <c r="A75" s="231">
        <f>A73+1</f>
        <v>14</v>
      </c>
      <c r="B75" s="238" t="s">
        <v>329</v>
      </c>
      <c r="C75" s="262" t="s">
        <v>1219</v>
      </c>
      <c r="D75" s="257">
        <v>0</v>
      </c>
      <c r="E75" s="257">
        <v>0</v>
      </c>
      <c r="F75" s="257">
        <v>0</v>
      </c>
      <c r="G75" s="258">
        <v>0</v>
      </c>
      <c r="H75" s="262" t="s">
        <v>1219</v>
      </c>
    </row>
    <row r="76" spans="1:8" hidden="1" x14ac:dyDescent="0.2">
      <c r="A76" s="231">
        <f>A75+1</f>
        <v>15</v>
      </c>
      <c r="B76" s="238" t="s">
        <v>951</v>
      </c>
      <c r="C76" s="257">
        <v>0</v>
      </c>
      <c r="D76" s="257">
        <v>0</v>
      </c>
      <c r="E76" s="257">
        <v>0</v>
      </c>
      <c r="F76" s="257">
        <v>0</v>
      </c>
      <c r="G76" s="257">
        <v>0</v>
      </c>
      <c r="H76" s="257">
        <v>0</v>
      </c>
    </row>
    <row r="77" spans="1:8" ht="127.5" hidden="1" x14ac:dyDescent="0.2">
      <c r="A77" s="231">
        <f t="shared" ref="A77:A79" si="9">A76+1</f>
        <v>16</v>
      </c>
      <c r="B77" s="238" t="s">
        <v>952</v>
      </c>
      <c r="C77" s="257">
        <v>0</v>
      </c>
      <c r="D77" s="257">
        <v>0</v>
      </c>
      <c r="E77" s="257">
        <v>0</v>
      </c>
      <c r="F77" s="257">
        <v>0</v>
      </c>
      <c r="G77" s="257">
        <v>0</v>
      </c>
      <c r="H77" s="257">
        <v>0</v>
      </c>
    </row>
    <row r="78" spans="1:8" ht="38.25" hidden="1" x14ac:dyDescent="0.2">
      <c r="A78" s="231">
        <f t="shared" si="9"/>
        <v>17</v>
      </c>
      <c r="B78" s="238" t="s">
        <v>330</v>
      </c>
      <c r="C78" s="257">
        <v>0</v>
      </c>
      <c r="D78" s="257">
        <v>0</v>
      </c>
      <c r="E78" s="257">
        <v>0</v>
      </c>
      <c r="F78" s="257">
        <v>0</v>
      </c>
      <c r="G78" s="257">
        <v>0</v>
      </c>
      <c r="H78" s="257">
        <v>0</v>
      </c>
    </row>
    <row r="79" spans="1:8" hidden="1" x14ac:dyDescent="0.2">
      <c r="A79" s="231">
        <f t="shared" si="9"/>
        <v>18</v>
      </c>
      <c r="B79" s="238" t="s">
        <v>422</v>
      </c>
      <c r="C79" s="257">
        <v>0</v>
      </c>
      <c r="D79" s="257">
        <v>0</v>
      </c>
      <c r="E79" s="257">
        <v>0</v>
      </c>
      <c r="F79" s="257">
        <v>0</v>
      </c>
      <c r="G79" s="257">
        <v>0</v>
      </c>
      <c r="H79" s="257">
        <v>0</v>
      </c>
    </row>
    <row r="80" spans="1:8" hidden="1" x14ac:dyDescent="0.2">
      <c r="A80" s="559">
        <f>A79+1</f>
        <v>19</v>
      </c>
      <c r="B80" s="256" t="s">
        <v>939</v>
      </c>
      <c r="C80" s="562">
        <v>0</v>
      </c>
      <c r="D80" s="562">
        <v>0</v>
      </c>
      <c r="E80" s="562">
        <v>0</v>
      </c>
      <c r="F80" s="562">
        <v>0</v>
      </c>
      <c r="G80" s="562">
        <v>0</v>
      </c>
      <c r="H80" s="562">
        <v>0</v>
      </c>
    </row>
    <row r="81" spans="1:8" hidden="1" x14ac:dyDescent="0.2">
      <c r="A81" s="559"/>
      <c r="B81" s="256" t="s">
        <v>139</v>
      </c>
      <c r="C81" s="562"/>
      <c r="D81" s="562"/>
      <c r="E81" s="562"/>
      <c r="F81" s="562"/>
      <c r="G81" s="562"/>
      <c r="H81" s="562"/>
    </row>
    <row r="82" spans="1:8" ht="38.25" hidden="1" x14ac:dyDescent="0.2">
      <c r="A82" s="231">
        <f>A80+1</f>
        <v>20</v>
      </c>
      <c r="B82" s="238" t="s">
        <v>329</v>
      </c>
      <c r="C82" s="257">
        <v>0</v>
      </c>
      <c r="D82" s="257">
        <v>0</v>
      </c>
      <c r="E82" s="257">
        <v>0</v>
      </c>
      <c r="F82" s="257">
        <v>0</v>
      </c>
      <c r="G82" s="258">
        <v>0</v>
      </c>
      <c r="H82" s="258">
        <v>0</v>
      </c>
    </row>
    <row r="83" spans="1:8" hidden="1" x14ac:dyDescent="0.2">
      <c r="A83" s="231">
        <f>A82+1</f>
        <v>21</v>
      </c>
      <c r="B83" s="238" t="s">
        <v>951</v>
      </c>
      <c r="C83" s="257">
        <v>0</v>
      </c>
      <c r="D83" s="257">
        <v>0</v>
      </c>
      <c r="E83" s="257">
        <v>0</v>
      </c>
      <c r="F83" s="257">
        <v>0</v>
      </c>
      <c r="G83" s="257">
        <v>0</v>
      </c>
      <c r="H83" s="257">
        <v>0</v>
      </c>
    </row>
    <row r="84" spans="1:8" ht="127.5" hidden="1" x14ac:dyDescent="0.2">
      <c r="A84" s="231">
        <f t="shared" ref="A84:A86" si="10">A83+1</f>
        <v>22</v>
      </c>
      <c r="B84" s="238" t="s">
        <v>952</v>
      </c>
      <c r="C84" s="257">
        <v>0</v>
      </c>
      <c r="D84" s="257">
        <v>0</v>
      </c>
      <c r="E84" s="257">
        <v>0</v>
      </c>
      <c r="F84" s="257">
        <v>0</v>
      </c>
      <c r="G84" s="257">
        <v>0</v>
      </c>
      <c r="H84" s="257">
        <v>0</v>
      </c>
    </row>
    <row r="85" spans="1:8" ht="38.25" hidden="1" x14ac:dyDescent="0.2">
      <c r="A85" s="231">
        <f t="shared" si="10"/>
        <v>23</v>
      </c>
      <c r="B85" s="238" t="s">
        <v>330</v>
      </c>
      <c r="C85" s="257">
        <v>0</v>
      </c>
      <c r="D85" s="257">
        <v>0</v>
      </c>
      <c r="E85" s="257">
        <v>0</v>
      </c>
      <c r="F85" s="257">
        <v>0</v>
      </c>
      <c r="G85" s="257">
        <v>0</v>
      </c>
      <c r="H85" s="257">
        <v>0</v>
      </c>
    </row>
    <row r="86" spans="1:8" hidden="1" x14ac:dyDescent="0.2">
      <c r="A86" s="231">
        <f t="shared" si="10"/>
        <v>24</v>
      </c>
      <c r="B86" s="238" t="s">
        <v>422</v>
      </c>
      <c r="C86" s="257">
        <v>0</v>
      </c>
      <c r="D86" s="257">
        <v>0</v>
      </c>
      <c r="E86" s="257">
        <v>0</v>
      </c>
      <c r="F86" s="257">
        <v>0</v>
      </c>
      <c r="G86" s="257">
        <v>0</v>
      </c>
      <c r="H86" s="257">
        <v>0</v>
      </c>
    </row>
    <row r="87" spans="1:8" hidden="1" x14ac:dyDescent="0.2">
      <c r="A87" s="559">
        <f>A86+1</f>
        <v>25</v>
      </c>
      <c r="B87" s="256" t="s">
        <v>140</v>
      </c>
      <c r="C87" s="562">
        <v>0</v>
      </c>
      <c r="D87" s="562">
        <v>0</v>
      </c>
      <c r="E87" s="562">
        <v>0</v>
      </c>
      <c r="F87" s="562">
        <v>0</v>
      </c>
      <c r="G87" s="562">
        <v>0</v>
      </c>
      <c r="H87" s="562">
        <v>0</v>
      </c>
    </row>
    <row r="88" spans="1:8" hidden="1" x14ac:dyDescent="0.2">
      <c r="A88" s="559"/>
      <c r="B88" s="256" t="s">
        <v>139</v>
      </c>
      <c r="C88" s="562"/>
      <c r="D88" s="562"/>
      <c r="E88" s="562"/>
      <c r="F88" s="562"/>
      <c r="G88" s="562"/>
      <c r="H88" s="562"/>
    </row>
    <row r="89" spans="1:8" ht="38.25" hidden="1" x14ac:dyDescent="0.2">
      <c r="A89" s="231">
        <f>A87+1</f>
        <v>26</v>
      </c>
      <c r="B89" s="238" t="s">
        <v>329</v>
      </c>
      <c r="C89" s="257">
        <v>0</v>
      </c>
      <c r="D89" s="257">
        <v>0</v>
      </c>
      <c r="E89" s="257">
        <v>0</v>
      </c>
      <c r="F89" s="257">
        <v>0</v>
      </c>
      <c r="G89" s="258">
        <v>0</v>
      </c>
      <c r="H89" s="258">
        <v>0</v>
      </c>
    </row>
    <row r="90" spans="1:8" hidden="1" x14ac:dyDescent="0.2">
      <c r="A90" s="231">
        <f>A89+1</f>
        <v>27</v>
      </c>
      <c r="B90" s="238" t="s">
        <v>951</v>
      </c>
      <c r="C90" s="257">
        <v>0</v>
      </c>
      <c r="D90" s="257">
        <v>0</v>
      </c>
      <c r="E90" s="257">
        <v>0</v>
      </c>
      <c r="F90" s="257">
        <v>0</v>
      </c>
      <c r="G90" s="257">
        <v>0</v>
      </c>
      <c r="H90" s="257">
        <v>0</v>
      </c>
    </row>
    <row r="91" spans="1:8" ht="127.5" hidden="1" x14ac:dyDescent="0.2">
      <c r="A91" s="231">
        <f t="shared" ref="A91:A93" si="11">A90+1</f>
        <v>28</v>
      </c>
      <c r="B91" s="238" t="s">
        <v>952</v>
      </c>
      <c r="C91" s="257">
        <v>0</v>
      </c>
      <c r="D91" s="257">
        <v>0</v>
      </c>
      <c r="E91" s="257">
        <v>0</v>
      </c>
      <c r="F91" s="257">
        <v>0</v>
      </c>
      <c r="G91" s="257">
        <v>0</v>
      </c>
      <c r="H91" s="257">
        <v>0</v>
      </c>
    </row>
    <row r="92" spans="1:8" ht="38.25" hidden="1" x14ac:dyDescent="0.2">
      <c r="A92" s="231">
        <f t="shared" si="11"/>
        <v>29</v>
      </c>
      <c r="B92" s="238" t="s">
        <v>330</v>
      </c>
      <c r="C92" s="257">
        <v>0</v>
      </c>
      <c r="D92" s="257">
        <v>0</v>
      </c>
      <c r="E92" s="257">
        <v>0</v>
      </c>
      <c r="F92" s="257">
        <v>0</v>
      </c>
      <c r="G92" s="257">
        <v>0</v>
      </c>
      <c r="H92" s="257">
        <v>0</v>
      </c>
    </row>
    <row r="93" spans="1:8" hidden="1" x14ac:dyDescent="0.2">
      <c r="A93" s="231">
        <f t="shared" si="11"/>
        <v>30</v>
      </c>
      <c r="B93" s="238" t="s">
        <v>422</v>
      </c>
      <c r="C93" s="257">
        <v>0</v>
      </c>
      <c r="D93" s="257">
        <v>0</v>
      </c>
      <c r="E93" s="257">
        <v>0</v>
      </c>
      <c r="F93" s="257">
        <v>0</v>
      </c>
      <c r="G93" s="257">
        <v>0</v>
      </c>
      <c r="H93" s="257">
        <v>0</v>
      </c>
    </row>
    <row r="94" spans="1:8" ht="63.75" x14ac:dyDescent="0.2">
      <c r="A94" s="559">
        <f>A93+1</f>
        <v>31</v>
      </c>
      <c r="B94" s="256" t="s">
        <v>942</v>
      </c>
      <c r="C94" s="562">
        <v>3136.7080000000001</v>
      </c>
      <c r="D94" s="562">
        <v>0</v>
      </c>
      <c r="E94" s="562">
        <v>0</v>
      </c>
      <c r="F94" s="562">
        <v>0</v>
      </c>
      <c r="G94" s="562">
        <v>0</v>
      </c>
      <c r="H94" s="562">
        <v>3136.7080000000001</v>
      </c>
    </row>
    <row r="95" spans="1:8" x14ac:dyDescent="0.2">
      <c r="A95" s="559"/>
      <c r="B95" s="256" t="s">
        <v>139</v>
      </c>
      <c r="C95" s="562"/>
      <c r="D95" s="562"/>
      <c r="E95" s="562"/>
      <c r="F95" s="562"/>
      <c r="G95" s="562"/>
      <c r="H95" s="562"/>
    </row>
    <row r="96" spans="1:8" ht="38.25" x14ac:dyDescent="0.2">
      <c r="A96" s="231">
        <f>A94+1</f>
        <v>32</v>
      </c>
      <c r="B96" s="238" t="s">
        <v>329</v>
      </c>
      <c r="C96" s="257">
        <v>3136.7080000000001</v>
      </c>
      <c r="D96" s="257">
        <v>0</v>
      </c>
      <c r="E96" s="257">
        <v>0</v>
      </c>
      <c r="F96" s="257">
        <v>0</v>
      </c>
      <c r="G96" s="258">
        <v>0</v>
      </c>
      <c r="H96" s="258">
        <v>3136.7080000000001</v>
      </c>
    </row>
    <row r="97" spans="1:8" ht="13.5" hidden="1" thickBot="1" x14ac:dyDescent="0.25">
      <c r="A97" s="149">
        <f>A96+1</f>
        <v>33</v>
      </c>
      <c r="B97" s="58" t="s">
        <v>951</v>
      </c>
      <c r="C97" s="177">
        <v>0</v>
      </c>
      <c r="D97" s="177">
        <v>0</v>
      </c>
      <c r="E97" s="177">
        <v>0</v>
      </c>
      <c r="F97" s="177">
        <v>0</v>
      </c>
      <c r="G97" s="177">
        <v>0</v>
      </c>
      <c r="H97" s="177">
        <f>SUM(C97:G97)</f>
        <v>0</v>
      </c>
    </row>
    <row r="98" spans="1:8" ht="128.25" hidden="1" thickBot="1" x14ac:dyDescent="0.25">
      <c r="A98" s="149">
        <f t="shared" ref="A98:A101" si="12">A97+1</f>
        <v>34</v>
      </c>
      <c r="B98" s="58" t="s">
        <v>952</v>
      </c>
      <c r="C98" s="177">
        <v>0</v>
      </c>
      <c r="D98" s="177">
        <v>0</v>
      </c>
      <c r="E98" s="177">
        <v>0</v>
      </c>
      <c r="F98" s="177">
        <v>0</v>
      </c>
      <c r="G98" s="177">
        <v>0</v>
      </c>
      <c r="H98" s="177">
        <f>SUM(C98:G98)</f>
        <v>0</v>
      </c>
    </row>
    <row r="99" spans="1:8" ht="39" hidden="1" thickBot="1" x14ac:dyDescent="0.25">
      <c r="A99" s="149">
        <f t="shared" si="12"/>
        <v>35</v>
      </c>
      <c r="B99" s="59" t="s">
        <v>330</v>
      </c>
      <c r="C99" s="177">
        <v>0</v>
      </c>
      <c r="D99" s="177">
        <v>0</v>
      </c>
      <c r="E99" s="177">
        <v>0</v>
      </c>
      <c r="F99" s="177">
        <v>0</v>
      </c>
      <c r="G99" s="177">
        <v>0</v>
      </c>
      <c r="H99" s="177">
        <f>SUM(C99:G99)</f>
        <v>0</v>
      </c>
    </row>
    <row r="100" spans="1:8" ht="13.5" hidden="1" thickBot="1" x14ac:dyDescent="0.25">
      <c r="A100" s="149">
        <f t="shared" si="12"/>
        <v>36</v>
      </c>
      <c r="B100" s="59" t="s">
        <v>422</v>
      </c>
      <c r="C100" s="177">
        <v>0</v>
      </c>
      <c r="D100" s="177">
        <v>0</v>
      </c>
      <c r="E100" s="177">
        <v>0</v>
      </c>
      <c r="F100" s="177">
        <v>0</v>
      </c>
      <c r="G100" s="177">
        <v>0</v>
      </c>
      <c r="H100" s="177">
        <f>SUM(C100:G100)</f>
        <v>0</v>
      </c>
    </row>
    <row r="101" spans="1:8" ht="13.5" hidden="1" thickBot="1" x14ac:dyDescent="0.25">
      <c r="A101" s="149">
        <f t="shared" si="12"/>
        <v>37</v>
      </c>
      <c r="B101" s="59" t="s">
        <v>733</v>
      </c>
      <c r="C101" s="573"/>
      <c r="D101" s="574"/>
      <c r="E101" s="574"/>
      <c r="F101" s="574"/>
      <c r="G101" s="574"/>
      <c r="H101" s="575"/>
    </row>
    <row r="102" spans="1:8" x14ac:dyDescent="0.2">
      <c r="A102" s="78"/>
      <c r="G102" s="65">
        <f>G100-'12.1'!F16</f>
        <v>0</v>
      </c>
    </row>
  </sheetData>
  <mergeCells count="104">
    <mergeCell ref="A59:A60"/>
    <mergeCell ref="C59:C60"/>
    <mergeCell ref="D59:D60"/>
    <mergeCell ref="E59:E60"/>
    <mergeCell ref="F59:F60"/>
    <mergeCell ref="G59:G60"/>
    <mergeCell ref="H59:H60"/>
    <mergeCell ref="H45:H46"/>
    <mergeCell ref="D10:D11"/>
    <mergeCell ref="E10:E11"/>
    <mergeCell ref="F10:F11"/>
    <mergeCell ref="G10:G11"/>
    <mergeCell ref="C17:C18"/>
    <mergeCell ref="A17:A18"/>
    <mergeCell ref="D17:D18"/>
    <mergeCell ref="E17:E18"/>
    <mergeCell ref="A45:A46"/>
    <mergeCell ref="C45:C46"/>
    <mergeCell ref="D45:D46"/>
    <mergeCell ref="E45:E46"/>
    <mergeCell ref="F45:F46"/>
    <mergeCell ref="G45:G46"/>
    <mergeCell ref="A38:A39"/>
    <mergeCell ref="C38:C39"/>
    <mergeCell ref="A5:H5"/>
    <mergeCell ref="A1:H1"/>
    <mergeCell ref="A2:H2"/>
    <mergeCell ref="A3:H3"/>
    <mergeCell ref="A4:H4"/>
    <mergeCell ref="H38:H39"/>
    <mergeCell ref="A31:A32"/>
    <mergeCell ref="C31:C32"/>
    <mergeCell ref="D31:D32"/>
    <mergeCell ref="E31:E32"/>
    <mergeCell ref="F31:F32"/>
    <mergeCell ref="G31:G32"/>
    <mergeCell ref="H31:H32"/>
    <mergeCell ref="D38:D39"/>
    <mergeCell ref="E38:E39"/>
    <mergeCell ref="F38:F39"/>
    <mergeCell ref="G38:G39"/>
    <mergeCell ref="F17:F18"/>
    <mergeCell ref="G17:G18"/>
    <mergeCell ref="H10:H11"/>
    <mergeCell ref="A24:A25"/>
    <mergeCell ref="C24:C25"/>
    <mergeCell ref="D24:D25"/>
    <mergeCell ref="E24:E25"/>
    <mergeCell ref="A7:A8"/>
    <mergeCell ref="B7:B8"/>
    <mergeCell ref="C7:C8"/>
    <mergeCell ref="D7:F7"/>
    <mergeCell ref="G7:G8"/>
    <mergeCell ref="H7:H8"/>
    <mergeCell ref="C52:H52"/>
    <mergeCell ref="A56:A57"/>
    <mergeCell ref="B56:B57"/>
    <mergeCell ref="C56:C57"/>
    <mergeCell ref="D56:F56"/>
    <mergeCell ref="G56:G57"/>
    <mergeCell ref="H56:H57"/>
    <mergeCell ref="F24:F25"/>
    <mergeCell ref="G24:G25"/>
    <mergeCell ref="H24:H25"/>
    <mergeCell ref="A10:A11"/>
    <mergeCell ref="C10:C11"/>
    <mergeCell ref="H17:H18"/>
    <mergeCell ref="A54:H54"/>
    <mergeCell ref="A66:A67"/>
    <mergeCell ref="C66:C67"/>
    <mergeCell ref="D66:D67"/>
    <mergeCell ref="E66:E67"/>
    <mergeCell ref="F66:F67"/>
    <mergeCell ref="G66:G67"/>
    <mergeCell ref="H66:H67"/>
    <mergeCell ref="A73:A74"/>
    <mergeCell ref="C73:C74"/>
    <mergeCell ref="D73:D74"/>
    <mergeCell ref="E73:E74"/>
    <mergeCell ref="F73:F74"/>
    <mergeCell ref="G73:G74"/>
    <mergeCell ref="H73:H74"/>
    <mergeCell ref="C101:H101"/>
    <mergeCell ref="A80:A81"/>
    <mergeCell ref="C80:C81"/>
    <mergeCell ref="D80:D81"/>
    <mergeCell ref="E80:E81"/>
    <mergeCell ref="F80:F81"/>
    <mergeCell ref="G80:G81"/>
    <mergeCell ref="H80:H81"/>
    <mergeCell ref="A87:A88"/>
    <mergeCell ref="C87:C88"/>
    <mergeCell ref="D87:D88"/>
    <mergeCell ref="E87:E88"/>
    <mergeCell ref="F87:F88"/>
    <mergeCell ref="G87:G88"/>
    <mergeCell ref="H87:H88"/>
    <mergeCell ref="A94:A95"/>
    <mergeCell ref="C94:C95"/>
    <mergeCell ref="D94:D95"/>
    <mergeCell ref="E94:E95"/>
    <mergeCell ref="F94:F95"/>
    <mergeCell ref="G94:G95"/>
    <mergeCell ref="H94:H95"/>
  </mergeCells>
  <printOptions horizontalCentered="1"/>
  <pageMargins left="0.39370078740157483" right="0.39370078740157483" top="0.39370078740157483" bottom="0.39370078740157483" header="0.31496062992125984" footer="0.31496062992125984"/>
  <pageSetup paperSize="9" orientation="portrait" horizontalDpi="0" verticalDpi="0" r:id="rId1"/>
  <rowBreaks count="1" manualBreakCount="1">
    <brk id="4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66"/>
  <sheetViews>
    <sheetView view="pageBreakPreview" zoomScaleNormal="100" zoomScaleSheetLayoutView="100" workbookViewId="0">
      <selection activeCell="G21" sqref="G21"/>
    </sheetView>
  </sheetViews>
  <sheetFormatPr defaultRowHeight="12.75" x14ac:dyDescent="0.2"/>
  <cols>
    <col min="1" max="1" width="7.85546875" style="51" customWidth="1"/>
    <col min="2" max="2" width="23" style="51" customWidth="1"/>
    <col min="3" max="3" width="14" style="51" customWidth="1"/>
    <col min="4" max="4" width="12.7109375" style="51" customWidth="1"/>
    <col min="5" max="5" width="13.28515625" style="51" customWidth="1"/>
    <col min="6" max="7" width="13.140625" style="51" customWidth="1"/>
    <col min="8" max="8" width="12.28515625" style="51" customWidth="1"/>
    <col min="9" max="9" width="12.5703125" style="51" customWidth="1"/>
    <col min="10" max="10" width="11.85546875" style="51" customWidth="1"/>
    <col min="11" max="11" width="12.42578125" style="51" customWidth="1"/>
    <col min="12" max="12" width="12.7109375" style="51" customWidth="1"/>
    <col min="13" max="16384" width="9.140625" style="51"/>
  </cols>
  <sheetData>
    <row r="1" spans="1:12" ht="15.75" x14ac:dyDescent="0.2">
      <c r="A1" s="537" t="s">
        <v>127</v>
      </c>
      <c r="B1" s="537"/>
      <c r="C1" s="537"/>
      <c r="D1" s="537"/>
      <c r="E1" s="537"/>
      <c r="F1" s="537"/>
      <c r="G1" s="537"/>
      <c r="H1" s="537"/>
      <c r="I1" s="537"/>
      <c r="J1" s="537"/>
      <c r="K1" s="537"/>
      <c r="L1" s="537"/>
    </row>
    <row r="2" spans="1:12" ht="15.75" x14ac:dyDescent="0.2">
      <c r="A2" s="538" t="s">
        <v>128</v>
      </c>
      <c r="B2" s="538"/>
      <c r="C2" s="538"/>
      <c r="D2" s="538"/>
      <c r="E2" s="538"/>
      <c r="F2" s="538"/>
      <c r="G2" s="538"/>
      <c r="H2" s="538"/>
      <c r="I2" s="538"/>
      <c r="J2" s="538"/>
      <c r="K2" s="538"/>
      <c r="L2" s="538"/>
    </row>
    <row r="3" spans="1:12" ht="15.75" x14ac:dyDescent="0.2">
      <c r="A3" s="538" t="str">
        <f>'5.1'!A3:H3</f>
        <v>по состоянию на 31.12.2025</v>
      </c>
      <c r="B3" s="538"/>
      <c r="C3" s="538"/>
      <c r="D3" s="538"/>
      <c r="E3" s="538"/>
      <c r="F3" s="538"/>
      <c r="G3" s="538"/>
      <c r="H3" s="538"/>
      <c r="I3" s="538"/>
      <c r="J3" s="538"/>
      <c r="K3" s="538"/>
      <c r="L3" s="538"/>
    </row>
    <row r="4" spans="1:12" ht="14.25" x14ac:dyDescent="0.2">
      <c r="A4" s="543" t="s">
        <v>773</v>
      </c>
      <c r="B4" s="543"/>
      <c r="C4" s="543"/>
      <c r="D4" s="543"/>
      <c r="E4" s="543"/>
      <c r="F4" s="543"/>
      <c r="G4" s="543"/>
      <c r="H4" s="543"/>
      <c r="I4" s="543"/>
      <c r="J4" s="543"/>
      <c r="K4" s="543"/>
      <c r="L4" s="543"/>
    </row>
    <row r="5" spans="1:12" ht="14.25" x14ac:dyDescent="0.2">
      <c r="A5" s="539" t="s">
        <v>670</v>
      </c>
      <c r="B5" s="543"/>
      <c r="C5" s="543"/>
      <c r="D5" s="543"/>
      <c r="E5" s="543"/>
      <c r="F5" s="543"/>
      <c r="G5" s="543"/>
      <c r="H5" s="543"/>
      <c r="I5" s="543"/>
      <c r="J5" s="543"/>
      <c r="K5" s="543"/>
      <c r="L5" s="543"/>
    </row>
    <row r="6" spans="1:12" x14ac:dyDescent="0.2">
      <c r="L6" s="56" t="s">
        <v>147</v>
      </c>
    </row>
    <row r="7" spans="1:12" ht="30.75" customHeight="1" x14ac:dyDescent="0.2">
      <c r="A7" s="563" t="s">
        <v>1</v>
      </c>
      <c r="B7" s="563" t="s">
        <v>3</v>
      </c>
      <c r="C7" s="563" t="s">
        <v>283</v>
      </c>
      <c r="D7" s="563"/>
      <c r="E7" s="563"/>
      <c r="F7" s="563"/>
      <c r="G7" s="563" t="s">
        <v>284</v>
      </c>
      <c r="H7" s="563"/>
      <c r="I7" s="563"/>
      <c r="J7" s="563"/>
      <c r="K7" s="563" t="s">
        <v>960</v>
      </c>
      <c r="L7" s="563" t="s">
        <v>136</v>
      </c>
    </row>
    <row r="8" spans="1:12" ht="59.25" customHeight="1" x14ac:dyDescent="0.2">
      <c r="A8" s="563"/>
      <c r="B8" s="563"/>
      <c r="C8" s="282" t="s">
        <v>148</v>
      </c>
      <c r="D8" s="282" t="s">
        <v>149</v>
      </c>
      <c r="E8" s="282" t="s">
        <v>150</v>
      </c>
      <c r="F8" s="282" t="s">
        <v>146</v>
      </c>
      <c r="G8" s="282" t="s">
        <v>148</v>
      </c>
      <c r="H8" s="282" t="s">
        <v>149</v>
      </c>
      <c r="I8" s="282" t="s">
        <v>150</v>
      </c>
      <c r="J8" s="282" t="s">
        <v>146</v>
      </c>
      <c r="K8" s="563"/>
      <c r="L8" s="563"/>
    </row>
    <row r="9" spans="1:12" x14ac:dyDescent="0.2">
      <c r="A9" s="234">
        <v>1</v>
      </c>
      <c r="B9" s="272">
        <v>2</v>
      </c>
      <c r="C9" s="272">
        <v>3</v>
      </c>
      <c r="D9" s="272">
        <v>4</v>
      </c>
      <c r="E9" s="272">
        <v>5</v>
      </c>
      <c r="F9" s="272">
        <v>6</v>
      </c>
      <c r="G9" s="272">
        <v>7</v>
      </c>
      <c r="H9" s="272">
        <v>8</v>
      </c>
      <c r="I9" s="272">
        <v>9</v>
      </c>
      <c r="J9" s="272">
        <v>10</v>
      </c>
      <c r="K9" s="272">
        <v>11</v>
      </c>
      <c r="L9" s="272">
        <v>12</v>
      </c>
    </row>
    <row r="10" spans="1:12" ht="38.25" x14ac:dyDescent="0.2">
      <c r="A10" s="283">
        <v>1</v>
      </c>
      <c r="B10" s="256" t="s">
        <v>954</v>
      </c>
      <c r="C10" s="284">
        <f>SUM(C11:C13)</f>
        <v>0</v>
      </c>
      <c r="D10" s="284">
        <v>1724.9375099999997</v>
      </c>
      <c r="E10" s="284">
        <v>0</v>
      </c>
      <c r="F10" s="284">
        <v>0</v>
      </c>
      <c r="G10" s="284">
        <v>28.552630000000022</v>
      </c>
      <c r="H10" s="284">
        <v>0</v>
      </c>
      <c r="I10" s="284">
        <v>0</v>
      </c>
      <c r="J10" s="284">
        <v>0</v>
      </c>
      <c r="K10" s="284">
        <v>0</v>
      </c>
      <c r="L10" s="284">
        <v>1753.4901399999999</v>
      </c>
    </row>
    <row r="11" spans="1:12" ht="38.25" x14ac:dyDescent="0.2">
      <c r="A11" s="231">
        <v>2</v>
      </c>
      <c r="B11" s="238" t="s">
        <v>282</v>
      </c>
      <c r="C11" s="285">
        <v>0</v>
      </c>
      <c r="D11" s="286">
        <v>3833.1943199999996</v>
      </c>
      <c r="E11" s="286">
        <v>0</v>
      </c>
      <c r="F11" s="286">
        <v>0</v>
      </c>
      <c r="G11" s="286">
        <v>314.07888000000003</v>
      </c>
      <c r="H11" s="286">
        <v>0</v>
      </c>
      <c r="I11" s="286">
        <v>0</v>
      </c>
      <c r="J11" s="286">
        <v>0</v>
      </c>
      <c r="K11" s="286">
        <v>0</v>
      </c>
      <c r="L11" s="286">
        <v>4147.2731999999996</v>
      </c>
    </row>
    <row r="12" spans="1:12" x14ac:dyDescent="0.2">
      <c r="A12" s="231">
        <v>3</v>
      </c>
      <c r="B12" s="238" t="s">
        <v>285</v>
      </c>
      <c r="C12" s="285">
        <v>0</v>
      </c>
      <c r="D12" s="287" t="s">
        <v>1201</v>
      </c>
      <c r="E12" s="286">
        <v>0</v>
      </c>
      <c r="F12" s="286">
        <v>0</v>
      </c>
      <c r="G12" s="287" t="s">
        <v>1202</v>
      </c>
      <c r="H12" s="286">
        <v>0</v>
      </c>
      <c r="I12" s="286">
        <v>0</v>
      </c>
      <c r="J12" s="286">
        <v>0</v>
      </c>
      <c r="K12" s="286">
        <v>0</v>
      </c>
      <c r="L12" s="287" t="s">
        <v>1203</v>
      </c>
    </row>
    <row r="13" spans="1:12" hidden="1" x14ac:dyDescent="0.2">
      <c r="A13" s="231">
        <v>4</v>
      </c>
      <c r="B13" s="238" t="s">
        <v>286</v>
      </c>
      <c r="C13" s="285">
        <v>0</v>
      </c>
      <c r="D13" s="285">
        <v>0</v>
      </c>
      <c r="E13" s="285">
        <v>0</v>
      </c>
      <c r="F13" s="285">
        <v>0</v>
      </c>
      <c r="G13" s="285">
        <v>0</v>
      </c>
      <c r="H13" s="285">
        <v>0</v>
      </c>
      <c r="I13" s="285">
        <v>0</v>
      </c>
      <c r="J13" s="285">
        <v>0</v>
      </c>
      <c r="K13" s="285">
        <v>0</v>
      </c>
      <c r="L13" s="286">
        <v>0</v>
      </c>
    </row>
    <row r="14" spans="1:12" x14ac:dyDescent="0.2">
      <c r="A14" s="288">
        <v>5</v>
      </c>
      <c r="B14" s="289" t="s">
        <v>145</v>
      </c>
      <c r="C14" s="290">
        <v>0</v>
      </c>
      <c r="D14" s="290">
        <v>379.04667000000001</v>
      </c>
      <c r="E14" s="290">
        <v>0</v>
      </c>
      <c r="F14" s="290">
        <v>0</v>
      </c>
      <c r="G14" s="290">
        <v>309.63274999999999</v>
      </c>
      <c r="H14" s="290">
        <v>0</v>
      </c>
      <c r="I14" s="290">
        <v>0</v>
      </c>
      <c r="J14" s="290">
        <v>0</v>
      </c>
      <c r="K14" s="290">
        <v>0</v>
      </c>
      <c r="L14" s="290">
        <v>688.67941999999994</v>
      </c>
    </row>
    <row r="15" spans="1:12" ht="38.25" hidden="1" x14ac:dyDescent="0.2">
      <c r="A15" s="231">
        <v>6</v>
      </c>
      <c r="B15" s="238" t="s">
        <v>956</v>
      </c>
      <c r="C15" s="285">
        <v>0</v>
      </c>
      <c r="D15" s="285">
        <v>0</v>
      </c>
      <c r="E15" s="285">
        <v>0</v>
      </c>
      <c r="F15" s="285">
        <v>0</v>
      </c>
      <c r="G15" s="285">
        <v>0</v>
      </c>
      <c r="H15" s="285">
        <v>0</v>
      </c>
      <c r="I15" s="285">
        <v>0</v>
      </c>
      <c r="J15" s="285">
        <v>0</v>
      </c>
      <c r="K15" s="285">
        <v>0</v>
      </c>
      <c r="L15" s="286">
        <v>0</v>
      </c>
    </row>
    <row r="16" spans="1:12" ht="76.5" hidden="1" x14ac:dyDescent="0.2">
      <c r="A16" s="231">
        <v>7</v>
      </c>
      <c r="B16" s="238" t="s">
        <v>287</v>
      </c>
      <c r="C16" s="285">
        <v>0</v>
      </c>
      <c r="D16" s="285">
        <v>0</v>
      </c>
      <c r="E16" s="285">
        <v>0</v>
      </c>
      <c r="F16" s="285">
        <v>0</v>
      </c>
      <c r="G16" s="285">
        <v>0</v>
      </c>
      <c r="H16" s="285">
        <v>0</v>
      </c>
      <c r="I16" s="285">
        <v>0</v>
      </c>
      <c r="J16" s="285">
        <v>0</v>
      </c>
      <c r="K16" s="285">
        <v>0</v>
      </c>
      <c r="L16" s="286">
        <v>0</v>
      </c>
    </row>
    <row r="17" spans="1:12" ht="60.75" hidden="1" customHeight="1" thickBot="1" x14ac:dyDescent="0.25">
      <c r="A17" s="231">
        <v>8</v>
      </c>
      <c r="B17" s="238" t="s">
        <v>288</v>
      </c>
      <c r="C17" s="285">
        <v>0</v>
      </c>
      <c r="D17" s="285">
        <v>0</v>
      </c>
      <c r="E17" s="285">
        <v>0</v>
      </c>
      <c r="F17" s="285">
        <v>0</v>
      </c>
      <c r="G17" s="285">
        <v>0</v>
      </c>
      <c r="H17" s="285">
        <v>0</v>
      </c>
      <c r="I17" s="285">
        <v>0</v>
      </c>
      <c r="J17" s="285">
        <v>0</v>
      </c>
      <c r="K17" s="285">
        <v>0</v>
      </c>
      <c r="L17" s="286">
        <v>0</v>
      </c>
    </row>
    <row r="18" spans="1:12" x14ac:dyDescent="0.2">
      <c r="A18" s="288">
        <v>9</v>
      </c>
      <c r="B18" s="289" t="s">
        <v>742</v>
      </c>
      <c r="C18" s="284">
        <f t="shared" ref="C18" si="0">SUM(C19:C21)</f>
        <v>0</v>
      </c>
      <c r="D18" s="284">
        <v>0</v>
      </c>
      <c r="E18" s="284">
        <v>0</v>
      </c>
      <c r="F18" s="284">
        <v>0</v>
      </c>
      <c r="G18" s="284">
        <v>0</v>
      </c>
      <c r="H18" s="284">
        <v>0</v>
      </c>
      <c r="I18" s="284">
        <v>0</v>
      </c>
      <c r="J18" s="284">
        <v>0</v>
      </c>
      <c r="K18" s="284">
        <v>0</v>
      </c>
      <c r="L18" s="284">
        <v>0</v>
      </c>
    </row>
    <row r="19" spans="1:12" s="82" customFormat="1" ht="38.25" x14ac:dyDescent="0.2">
      <c r="A19" s="231">
        <v>10</v>
      </c>
      <c r="B19" s="238" t="s">
        <v>282</v>
      </c>
      <c r="C19" s="286">
        <v>0</v>
      </c>
      <c r="D19" s="286">
        <v>0</v>
      </c>
      <c r="E19" s="286">
        <v>0</v>
      </c>
      <c r="F19" s="286">
        <v>0</v>
      </c>
      <c r="G19" s="287" t="s">
        <v>1204</v>
      </c>
      <c r="H19" s="286">
        <v>0</v>
      </c>
      <c r="I19" s="286">
        <v>0</v>
      </c>
      <c r="J19" s="286">
        <v>0</v>
      </c>
      <c r="K19" s="286">
        <v>0</v>
      </c>
      <c r="L19" s="287" t="s">
        <v>1204</v>
      </c>
    </row>
    <row r="20" spans="1:12" s="82" customFormat="1" x14ac:dyDescent="0.2">
      <c r="A20" s="231">
        <v>11</v>
      </c>
      <c r="B20" s="238" t="s">
        <v>285</v>
      </c>
      <c r="C20" s="285">
        <v>0</v>
      </c>
      <c r="D20" s="285">
        <v>0</v>
      </c>
      <c r="E20" s="286">
        <v>0</v>
      </c>
      <c r="F20" s="286">
        <v>0</v>
      </c>
      <c r="G20" s="285">
        <v>623.71163000000001</v>
      </c>
      <c r="H20" s="286">
        <v>0</v>
      </c>
      <c r="I20" s="286">
        <v>0</v>
      </c>
      <c r="J20" s="286">
        <v>0</v>
      </c>
      <c r="K20" s="286">
        <v>0</v>
      </c>
      <c r="L20" s="286">
        <v>623.71163000000001</v>
      </c>
    </row>
    <row r="21" spans="1:12" s="82" customFormat="1" x14ac:dyDescent="0.2">
      <c r="A21" s="231">
        <v>12</v>
      </c>
      <c r="B21" s="238" t="s">
        <v>286</v>
      </c>
      <c r="C21" s="285">
        <v>0</v>
      </c>
      <c r="D21" s="286">
        <v>0</v>
      </c>
      <c r="E21" s="286">
        <v>0</v>
      </c>
      <c r="F21" s="286">
        <v>0</v>
      </c>
      <c r="G21" s="286">
        <v>0</v>
      </c>
      <c r="H21" s="286">
        <v>0</v>
      </c>
      <c r="I21" s="286">
        <v>0</v>
      </c>
      <c r="J21" s="286">
        <v>0</v>
      </c>
      <c r="K21" s="286">
        <v>0</v>
      </c>
      <c r="L21" s="286">
        <v>0</v>
      </c>
    </row>
    <row r="22" spans="1:12" ht="15.75" customHeight="1" x14ac:dyDescent="0.2">
      <c r="A22" s="231">
        <v>13</v>
      </c>
      <c r="B22" s="238" t="s">
        <v>289</v>
      </c>
      <c r="C22" s="286">
        <v>0</v>
      </c>
      <c r="D22" s="287" t="s">
        <v>1205</v>
      </c>
      <c r="E22" s="286">
        <v>0</v>
      </c>
      <c r="F22" s="286">
        <v>0</v>
      </c>
      <c r="G22" s="287" t="s">
        <v>1206</v>
      </c>
      <c r="H22" s="286">
        <v>0</v>
      </c>
      <c r="I22" s="286">
        <v>0</v>
      </c>
      <c r="J22" s="286">
        <v>0</v>
      </c>
      <c r="K22" s="286">
        <v>0</v>
      </c>
      <c r="L22" s="287" t="s">
        <v>1207</v>
      </c>
    </row>
    <row r="23" spans="1:12" x14ac:dyDescent="0.2">
      <c r="A23" s="288">
        <v>14</v>
      </c>
      <c r="B23" s="289" t="s">
        <v>290</v>
      </c>
      <c r="C23" s="290">
        <f t="shared" ref="C23" si="1">SUM(C24:C25)</f>
        <v>0</v>
      </c>
      <c r="D23" s="291" t="s">
        <v>1208</v>
      </c>
      <c r="E23" s="290">
        <v>0</v>
      </c>
      <c r="F23" s="290">
        <v>0</v>
      </c>
      <c r="G23" s="290">
        <v>0</v>
      </c>
      <c r="H23" s="290">
        <v>0</v>
      </c>
      <c r="I23" s="290">
        <v>0</v>
      </c>
      <c r="J23" s="290">
        <v>0</v>
      </c>
      <c r="K23" s="290">
        <v>0</v>
      </c>
      <c r="L23" s="291" t="s">
        <v>1208</v>
      </c>
    </row>
    <row r="24" spans="1:12" ht="25.5" x14ac:dyDescent="0.2">
      <c r="A24" s="231">
        <v>15</v>
      </c>
      <c r="B24" s="238" t="s">
        <v>291</v>
      </c>
      <c r="C24" s="285">
        <v>0</v>
      </c>
      <c r="D24" s="292" t="s">
        <v>1208</v>
      </c>
      <c r="E24" s="285">
        <v>0</v>
      </c>
      <c r="F24" s="285">
        <v>0</v>
      </c>
      <c r="G24" s="285">
        <v>0</v>
      </c>
      <c r="H24" s="285">
        <v>0</v>
      </c>
      <c r="I24" s="285">
        <v>0</v>
      </c>
      <c r="J24" s="285">
        <v>0</v>
      </c>
      <c r="K24" s="285">
        <v>0</v>
      </c>
      <c r="L24" s="287" t="s">
        <v>1208</v>
      </c>
    </row>
    <row r="25" spans="1:12" ht="25.5" hidden="1" x14ac:dyDescent="0.2">
      <c r="A25" s="231">
        <v>16</v>
      </c>
      <c r="B25" s="238" t="s">
        <v>292</v>
      </c>
      <c r="C25" s="286">
        <v>0</v>
      </c>
      <c r="D25" s="286">
        <v>0</v>
      </c>
      <c r="E25" s="286">
        <v>0</v>
      </c>
      <c r="F25" s="286">
        <v>0</v>
      </c>
      <c r="G25" s="286">
        <v>0</v>
      </c>
      <c r="H25" s="286">
        <v>0</v>
      </c>
      <c r="I25" s="286">
        <v>0</v>
      </c>
      <c r="J25" s="286">
        <v>0</v>
      </c>
      <c r="K25" s="286">
        <v>0</v>
      </c>
      <c r="L25" s="286">
        <v>0</v>
      </c>
    </row>
    <row r="26" spans="1:12" ht="25.5" x14ac:dyDescent="0.2">
      <c r="A26" s="288">
        <v>17</v>
      </c>
      <c r="B26" s="289" t="s">
        <v>293</v>
      </c>
      <c r="C26" s="290">
        <f t="shared" ref="C26" si="2">SUM(C27:C28)</f>
        <v>0</v>
      </c>
      <c r="D26" s="290">
        <v>149.08799999999999</v>
      </c>
      <c r="E26" s="290">
        <v>0</v>
      </c>
      <c r="F26" s="290">
        <v>0</v>
      </c>
      <c r="G26" s="290">
        <v>0</v>
      </c>
      <c r="H26" s="290">
        <v>0</v>
      </c>
      <c r="I26" s="290">
        <v>0</v>
      </c>
      <c r="J26" s="290">
        <v>0</v>
      </c>
      <c r="K26" s="290">
        <v>0</v>
      </c>
      <c r="L26" s="290">
        <v>149.08799999999999</v>
      </c>
    </row>
    <row r="27" spans="1:12" ht="25.5" x14ac:dyDescent="0.2">
      <c r="A27" s="231">
        <v>18</v>
      </c>
      <c r="B27" s="238" t="s">
        <v>291</v>
      </c>
      <c r="C27" s="285">
        <v>0</v>
      </c>
      <c r="D27" s="285">
        <v>149.08799999999999</v>
      </c>
      <c r="E27" s="285">
        <v>0</v>
      </c>
      <c r="F27" s="285">
        <v>0</v>
      </c>
      <c r="G27" s="285">
        <v>0</v>
      </c>
      <c r="H27" s="285">
        <v>0</v>
      </c>
      <c r="I27" s="285">
        <v>0</v>
      </c>
      <c r="J27" s="285">
        <v>0</v>
      </c>
      <c r="K27" s="285">
        <v>0</v>
      </c>
      <c r="L27" s="286">
        <v>149.08799999999999</v>
      </c>
    </row>
    <row r="28" spans="1:12" ht="25.5" hidden="1" x14ac:dyDescent="0.2">
      <c r="A28" s="293">
        <v>19</v>
      </c>
      <c r="B28" s="294" t="s">
        <v>292</v>
      </c>
      <c r="C28" s="286">
        <v>0</v>
      </c>
      <c r="D28" s="286">
        <v>0</v>
      </c>
      <c r="E28" s="286">
        <v>0</v>
      </c>
      <c r="F28" s="286">
        <v>0</v>
      </c>
      <c r="G28" s="286">
        <v>0</v>
      </c>
      <c r="H28" s="286">
        <v>0</v>
      </c>
      <c r="I28" s="286">
        <v>0</v>
      </c>
      <c r="J28" s="286">
        <v>0</v>
      </c>
      <c r="K28" s="286">
        <v>0</v>
      </c>
      <c r="L28" s="286">
        <v>0</v>
      </c>
    </row>
    <row r="29" spans="1:12" ht="38.25" hidden="1" x14ac:dyDescent="0.2">
      <c r="A29" s="288">
        <v>20</v>
      </c>
      <c r="B29" s="289" t="s">
        <v>294</v>
      </c>
      <c r="C29" s="290">
        <f t="shared" ref="C29" si="3">SUM(C30:C31)</f>
        <v>0</v>
      </c>
      <c r="D29" s="290">
        <v>0</v>
      </c>
      <c r="E29" s="290">
        <v>0</v>
      </c>
      <c r="F29" s="290">
        <v>0</v>
      </c>
      <c r="G29" s="290">
        <v>0</v>
      </c>
      <c r="H29" s="290">
        <v>0</v>
      </c>
      <c r="I29" s="290">
        <v>0</v>
      </c>
      <c r="J29" s="290">
        <v>0</v>
      </c>
      <c r="K29" s="290">
        <v>0</v>
      </c>
      <c r="L29" s="290">
        <v>0</v>
      </c>
    </row>
    <row r="30" spans="1:12" ht="25.5" hidden="1" x14ac:dyDescent="0.2">
      <c r="A30" s="231">
        <v>21</v>
      </c>
      <c r="B30" s="238" t="s">
        <v>291</v>
      </c>
      <c r="C30" s="285">
        <v>0</v>
      </c>
      <c r="D30" s="285">
        <v>0</v>
      </c>
      <c r="E30" s="285">
        <v>0</v>
      </c>
      <c r="F30" s="285">
        <v>0</v>
      </c>
      <c r="G30" s="285">
        <v>0</v>
      </c>
      <c r="H30" s="285">
        <v>0</v>
      </c>
      <c r="I30" s="285">
        <v>0</v>
      </c>
      <c r="J30" s="285">
        <v>0</v>
      </c>
      <c r="K30" s="285">
        <v>0</v>
      </c>
      <c r="L30" s="286">
        <v>0</v>
      </c>
    </row>
    <row r="31" spans="1:12" ht="25.5" hidden="1" x14ac:dyDescent="0.2">
      <c r="A31" s="231">
        <v>22</v>
      </c>
      <c r="B31" s="238" t="s">
        <v>292</v>
      </c>
      <c r="C31" s="285">
        <v>0</v>
      </c>
      <c r="D31" s="285">
        <v>0</v>
      </c>
      <c r="E31" s="285">
        <v>0</v>
      </c>
      <c r="F31" s="285">
        <v>0</v>
      </c>
      <c r="G31" s="285">
        <v>0</v>
      </c>
      <c r="H31" s="285">
        <v>0</v>
      </c>
      <c r="I31" s="285">
        <v>0</v>
      </c>
      <c r="J31" s="285">
        <v>0</v>
      </c>
      <c r="K31" s="285">
        <v>0</v>
      </c>
      <c r="L31" s="286">
        <v>0</v>
      </c>
    </row>
    <row r="32" spans="1:12" hidden="1" x14ac:dyDescent="0.2">
      <c r="A32" s="231">
        <v>23</v>
      </c>
      <c r="B32" s="238" t="s">
        <v>146</v>
      </c>
      <c r="C32" s="285">
        <v>0</v>
      </c>
      <c r="D32" s="285">
        <v>0</v>
      </c>
      <c r="E32" s="285">
        <v>0</v>
      </c>
      <c r="F32" s="285">
        <v>0</v>
      </c>
      <c r="G32" s="285">
        <v>0</v>
      </c>
      <c r="H32" s="285">
        <v>0</v>
      </c>
      <c r="I32" s="285">
        <v>0</v>
      </c>
      <c r="J32" s="285">
        <v>0</v>
      </c>
      <c r="K32" s="285">
        <v>0</v>
      </c>
      <c r="L32" s="286">
        <v>0</v>
      </c>
    </row>
    <row r="33" spans="1:12" ht="38.25" x14ac:dyDescent="0.2">
      <c r="A33" s="234">
        <v>24</v>
      </c>
      <c r="B33" s="278" t="s">
        <v>955</v>
      </c>
      <c r="C33" s="295">
        <f t="shared" ref="C33" si="4">SUM(C34:C36)</f>
        <v>0</v>
      </c>
      <c r="D33" s="295">
        <v>698.98752999999954</v>
      </c>
      <c r="E33" s="295">
        <v>0</v>
      </c>
      <c r="F33" s="295">
        <v>0</v>
      </c>
      <c r="G33" s="295">
        <v>0</v>
      </c>
      <c r="H33" s="295">
        <v>0</v>
      </c>
      <c r="I33" s="295">
        <v>0</v>
      </c>
      <c r="J33" s="295">
        <v>0</v>
      </c>
      <c r="K33" s="295">
        <v>0</v>
      </c>
      <c r="L33" s="295">
        <v>698.98752999999954</v>
      </c>
    </row>
    <row r="34" spans="1:12" ht="38.25" x14ac:dyDescent="0.2">
      <c r="A34" s="231">
        <v>25</v>
      </c>
      <c r="B34" s="238" t="s">
        <v>282</v>
      </c>
      <c r="C34" s="285">
        <v>0</v>
      </c>
      <c r="D34" s="285">
        <v>4212.2409899999993</v>
      </c>
      <c r="E34" s="286">
        <v>0</v>
      </c>
      <c r="F34" s="286">
        <v>0</v>
      </c>
      <c r="G34" s="285">
        <v>0</v>
      </c>
      <c r="H34" s="286">
        <v>0</v>
      </c>
      <c r="I34" s="286">
        <v>0</v>
      </c>
      <c r="J34" s="286">
        <v>0</v>
      </c>
      <c r="K34" s="286">
        <v>0</v>
      </c>
      <c r="L34" s="286">
        <v>4212.2409899999993</v>
      </c>
    </row>
    <row r="35" spans="1:12" x14ac:dyDescent="0.2">
      <c r="A35" s="231">
        <v>26</v>
      </c>
      <c r="B35" s="238" t="s">
        <v>285</v>
      </c>
      <c r="C35" s="285">
        <v>0</v>
      </c>
      <c r="D35" s="292" t="s">
        <v>1209</v>
      </c>
      <c r="E35" s="286">
        <v>0</v>
      </c>
      <c r="F35" s="286">
        <v>0</v>
      </c>
      <c r="G35" s="285">
        <v>0</v>
      </c>
      <c r="H35" s="286">
        <v>0</v>
      </c>
      <c r="I35" s="286">
        <v>0</v>
      </c>
      <c r="J35" s="286">
        <v>0</v>
      </c>
      <c r="K35" s="286">
        <v>0</v>
      </c>
      <c r="L35" s="292" t="s">
        <v>1209</v>
      </c>
    </row>
    <row r="36" spans="1:12" x14ac:dyDescent="0.2">
      <c r="A36" s="231">
        <v>27</v>
      </c>
      <c r="B36" s="238" t="s">
        <v>286</v>
      </c>
      <c r="C36" s="285">
        <f>C13+C23+C26+C21+C29</f>
        <v>0</v>
      </c>
      <c r="D36" s="292" t="s">
        <v>1210</v>
      </c>
      <c r="E36" s="285">
        <v>0</v>
      </c>
      <c r="F36" s="285">
        <v>0</v>
      </c>
      <c r="G36" s="285">
        <v>0</v>
      </c>
      <c r="H36" s="285">
        <v>0</v>
      </c>
      <c r="I36" s="285">
        <v>0</v>
      </c>
      <c r="J36" s="285">
        <v>0</v>
      </c>
      <c r="K36" s="285">
        <v>0</v>
      </c>
      <c r="L36" s="292" t="s">
        <v>1210</v>
      </c>
    </row>
    <row r="37" spans="1:12" ht="38.25" x14ac:dyDescent="0.2">
      <c r="A37" s="234">
        <v>28</v>
      </c>
      <c r="B37" s="278" t="s">
        <v>958</v>
      </c>
      <c r="C37" s="295">
        <f t="shared" ref="C37" si="5">SUM(C38:C40)</f>
        <v>0</v>
      </c>
      <c r="D37" s="295">
        <v>698.98752999999954</v>
      </c>
      <c r="E37" s="295">
        <v>0</v>
      </c>
      <c r="F37" s="295">
        <v>0</v>
      </c>
      <c r="G37" s="295">
        <v>0</v>
      </c>
      <c r="H37" s="295">
        <v>0</v>
      </c>
      <c r="I37" s="295">
        <v>0</v>
      </c>
      <c r="J37" s="295">
        <v>0</v>
      </c>
      <c r="K37" s="295">
        <v>0</v>
      </c>
      <c r="L37" s="295">
        <v>698.98752999999954</v>
      </c>
    </row>
    <row r="38" spans="1:12" ht="38.25" x14ac:dyDescent="0.2">
      <c r="A38" s="231">
        <v>29</v>
      </c>
      <c r="B38" s="238" t="s">
        <v>282</v>
      </c>
      <c r="C38" s="285">
        <v>0</v>
      </c>
      <c r="D38" s="285">
        <v>4212.2409899999993</v>
      </c>
      <c r="E38" s="286">
        <v>0</v>
      </c>
      <c r="F38" s="286">
        <v>0</v>
      </c>
      <c r="G38" s="285">
        <v>0</v>
      </c>
      <c r="H38" s="286">
        <v>0</v>
      </c>
      <c r="I38" s="286">
        <v>0</v>
      </c>
      <c r="J38" s="286">
        <v>0</v>
      </c>
      <c r="K38" s="286">
        <v>0</v>
      </c>
      <c r="L38" s="286">
        <v>4212.2409899999993</v>
      </c>
    </row>
    <row r="39" spans="1:12" x14ac:dyDescent="0.2">
      <c r="A39" s="231">
        <v>30</v>
      </c>
      <c r="B39" s="238" t="s">
        <v>285</v>
      </c>
      <c r="C39" s="285">
        <v>0</v>
      </c>
      <c r="D39" s="292" t="s">
        <v>1209</v>
      </c>
      <c r="E39" s="286">
        <v>0</v>
      </c>
      <c r="F39" s="286">
        <v>0</v>
      </c>
      <c r="G39" s="285">
        <v>0</v>
      </c>
      <c r="H39" s="286">
        <v>0</v>
      </c>
      <c r="I39" s="286">
        <v>0</v>
      </c>
      <c r="J39" s="286">
        <v>0</v>
      </c>
      <c r="K39" s="286">
        <v>0</v>
      </c>
      <c r="L39" s="292" t="s">
        <v>1209</v>
      </c>
    </row>
    <row r="40" spans="1:12" x14ac:dyDescent="0.2">
      <c r="A40" s="231">
        <v>31</v>
      </c>
      <c r="B40" s="238" t="s">
        <v>286</v>
      </c>
      <c r="C40" s="285">
        <v>0</v>
      </c>
      <c r="D40" s="292" t="s">
        <v>1210</v>
      </c>
      <c r="E40" s="286">
        <v>0</v>
      </c>
      <c r="F40" s="286">
        <v>0</v>
      </c>
      <c r="G40" s="286">
        <v>0</v>
      </c>
      <c r="H40" s="286">
        <v>0</v>
      </c>
      <c r="I40" s="286">
        <v>0</v>
      </c>
      <c r="J40" s="286">
        <v>0</v>
      </c>
      <c r="K40" s="286">
        <v>0</v>
      </c>
      <c r="L40" s="292" t="s">
        <v>1210</v>
      </c>
    </row>
    <row r="41" spans="1:12" x14ac:dyDescent="0.2">
      <c r="A41" s="288">
        <v>32</v>
      </c>
      <c r="B41" s="289" t="s">
        <v>145</v>
      </c>
      <c r="C41" s="290">
        <v>0</v>
      </c>
      <c r="D41" s="290">
        <v>0</v>
      </c>
      <c r="E41" s="290">
        <v>0</v>
      </c>
      <c r="F41" s="290">
        <v>0</v>
      </c>
      <c r="G41" s="290">
        <v>818.65895999999998</v>
      </c>
      <c r="H41" s="290">
        <v>0</v>
      </c>
      <c r="I41" s="290">
        <v>0</v>
      </c>
      <c r="J41" s="290">
        <v>0</v>
      </c>
      <c r="K41" s="290">
        <v>0</v>
      </c>
      <c r="L41" s="290">
        <v>818.65895999999998</v>
      </c>
    </row>
    <row r="42" spans="1:12" ht="38.25" hidden="1" x14ac:dyDescent="0.2">
      <c r="A42" s="231">
        <v>33</v>
      </c>
      <c r="B42" s="294" t="s">
        <v>956</v>
      </c>
      <c r="C42" s="286">
        <v>0</v>
      </c>
      <c r="D42" s="286">
        <v>0</v>
      </c>
      <c r="E42" s="286">
        <v>0</v>
      </c>
      <c r="F42" s="286">
        <v>0</v>
      </c>
      <c r="G42" s="286">
        <v>0</v>
      </c>
      <c r="H42" s="286">
        <v>0</v>
      </c>
      <c r="I42" s="286">
        <v>0</v>
      </c>
      <c r="J42" s="286">
        <v>0</v>
      </c>
      <c r="K42" s="286">
        <v>0</v>
      </c>
      <c r="L42" s="286">
        <v>0</v>
      </c>
    </row>
    <row r="43" spans="1:12" ht="76.5" hidden="1" x14ac:dyDescent="0.2">
      <c r="A43" s="231">
        <v>34</v>
      </c>
      <c r="B43" s="238" t="s">
        <v>287</v>
      </c>
      <c r="C43" s="285">
        <v>0</v>
      </c>
      <c r="D43" s="285">
        <v>0</v>
      </c>
      <c r="E43" s="285">
        <v>0</v>
      </c>
      <c r="F43" s="285">
        <v>0</v>
      </c>
      <c r="G43" s="285">
        <v>0</v>
      </c>
      <c r="H43" s="285">
        <v>0</v>
      </c>
      <c r="I43" s="285">
        <v>0</v>
      </c>
      <c r="J43" s="285">
        <v>0</v>
      </c>
      <c r="K43" s="285">
        <v>0</v>
      </c>
      <c r="L43" s="286">
        <v>0</v>
      </c>
    </row>
    <row r="44" spans="1:12" ht="38.25" hidden="1" x14ac:dyDescent="0.2">
      <c r="A44" s="293">
        <v>35</v>
      </c>
      <c r="B44" s="294" t="s">
        <v>288</v>
      </c>
      <c r="C44" s="286">
        <v>0</v>
      </c>
      <c r="D44" s="286">
        <v>0</v>
      </c>
      <c r="E44" s="286">
        <v>0</v>
      </c>
      <c r="F44" s="286">
        <v>0</v>
      </c>
      <c r="G44" s="286">
        <v>0</v>
      </c>
      <c r="H44" s="286">
        <v>0</v>
      </c>
      <c r="I44" s="286">
        <v>0</v>
      </c>
      <c r="J44" s="286">
        <v>0</v>
      </c>
      <c r="K44" s="286">
        <v>0</v>
      </c>
      <c r="L44" s="286">
        <v>0</v>
      </c>
    </row>
    <row r="45" spans="1:12" x14ac:dyDescent="0.2">
      <c r="A45" s="288">
        <v>36</v>
      </c>
      <c r="B45" s="289" t="s">
        <v>957</v>
      </c>
      <c r="C45" s="284">
        <f t="shared" ref="C45" si="6">SUM(C46:C48)</f>
        <v>0</v>
      </c>
      <c r="D45" s="284">
        <v>0</v>
      </c>
      <c r="E45" s="284">
        <v>0</v>
      </c>
      <c r="F45" s="284">
        <v>0</v>
      </c>
      <c r="G45" s="284">
        <v>0</v>
      </c>
      <c r="H45" s="284">
        <v>0</v>
      </c>
      <c r="I45" s="284">
        <v>0</v>
      </c>
      <c r="J45" s="284">
        <v>0</v>
      </c>
      <c r="K45" s="284">
        <v>0</v>
      </c>
      <c r="L45" s="284">
        <v>0</v>
      </c>
    </row>
    <row r="46" spans="1:12" ht="38.25" x14ac:dyDescent="0.2">
      <c r="A46" s="293">
        <v>37</v>
      </c>
      <c r="B46" s="294" t="s">
        <v>282</v>
      </c>
      <c r="C46" s="286">
        <v>0</v>
      </c>
      <c r="D46" s="286">
        <v>0</v>
      </c>
      <c r="E46" s="286">
        <v>0</v>
      </c>
      <c r="F46" s="286">
        <v>0</v>
      </c>
      <c r="G46" s="287" t="s">
        <v>1211</v>
      </c>
      <c r="H46" s="286">
        <v>0</v>
      </c>
      <c r="I46" s="286">
        <v>0</v>
      </c>
      <c r="J46" s="286">
        <v>0</v>
      </c>
      <c r="K46" s="286">
        <v>0</v>
      </c>
      <c r="L46" s="287" t="s">
        <v>1211</v>
      </c>
    </row>
    <row r="47" spans="1:12" x14ac:dyDescent="0.2">
      <c r="A47" s="293">
        <v>38</v>
      </c>
      <c r="B47" s="238" t="s">
        <v>285</v>
      </c>
      <c r="C47" s="285">
        <v>0</v>
      </c>
      <c r="D47" s="285">
        <v>0</v>
      </c>
      <c r="E47" s="286">
        <v>0</v>
      </c>
      <c r="F47" s="286">
        <v>0</v>
      </c>
      <c r="G47" s="285">
        <v>386.81308000000001</v>
      </c>
      <c r="H47" s="286">
        <v>0</v>
      </c>
      <c r="I47" s="286">
        <v>0</v>
      </c>
      <c r="J47" s="286">
        <v>0</v>
      </c>
      <c r="K47" s="286">
        <v>0</v>
      </c>
      <c r="L47" s="286">
        <v>386.81308000000001</v>
      </c>
    </row>
    <row r="48" spans="1:12" x14ac:dyDescent="0.2">
      <c r="A48" s="293">
        <v>39</v>
      </c>
      <c r="B48" s="238" t="s">
        <v>286</v>
      </c>
      <c r="C48" s="285">
        <v>0</v>
      </c>
      <c r="D48" s="286">
        <v>0</v>
      </c>
      <c r="E48" s="286">
        <v>0</v>
      </c>
      <c r="F48" s="286">
        <v>0</v>
      </c>
      <c r="G48" s="286">
        <v>0</v>
      </c>
      <c r="H48" s="286">
        <v>0</v>
      </c>
      <c r="I48" s="286">
        <v>0</v>
      </c>
      <c r="J48" s="286">
        <v>0</v>
      </c>
      <c r="K48" s="286">
        <v>0</v>
      </c>
      <c r="L48" s="286">
        <v>0</v>
      </c>
    </row>
    <row r="49" spans="1:12" x14ac:dyDescent="0.2">
      <c r="A49" s="231">
        <v>40</v>
      </c>
      <c r="B49" s="238" t="s">
        <v>289</v>
      </c>
      <c r="C49" s="286">
        <v>0</v>
      </c>
      <c r="D49" s="287" t="s">
        <v>1212</v>
      </c>
      <c r="E49" s="286">
        <v>0</v>
      </c>
      <c r="F49" s="286">
        <v>0</v>
      </c>
      <c r="G49" s="287" t="s">
        <v>1167</v>
      </c>
      <c r="H49" s="286">
        <v>0</v>
      </c>
      <c r="I49" s="286">
        <v>0</v>
      </c>
      <c r="J49" s="286">
        <v>0</v>
      </c>
      <c r="K49" s="286">
        <v>0</v>
      </c>
      <c r="L49" s="287" t="s">
        <v>1213</v>
      </c>
    </row>
    <row r="50" spans="1:12" x14ac:dyDescent="0.2">
      <c r="A50" s="288">
        <v>41</v>
      </c>
      <c r="B50" s="289" t="s">
        <v>290</v>
      </c>
      <c r="C50" s="290">
        <f t="shared" ref="C50" si="7">SUM(C51:C52)</f>
        <v>0</v>
      </c>
      <c r="D50" s="291" t="s">
        <v>1214</v>
      </c>
      <c r="E50" s="290">
        <v>0</v>
      </c>
      <c r="F50" s="290">
        <v>0</v>
      </c>
      <c r="G50" s="290">
        <v>0</v>
      </c>
      <c r="H50" s="290">
        <v>0</v>
      </c>
      <c r="I50" s="290">
        <v>0</v>
      </c>
      <c r="J50" s="290">
        <v>0</v>
      </c>
      <c r="K50" s="290">
        <v>0</v>
      </c>
      <c r="L50" s="291" t="s">
        <v>1214</v>
      </c>
    </row>
    <row r="51" spans="1:12" ht="25.5" x14ac:dyDescent="0.2">
      <c r="A51" s="231">
        <v>42</v>
      </c>
      <c r="B51" s="238" t="s">
        <v>291</v>
      </c>
      <c r="C51" s="285">
        <v>0</v>
      </c>
      <c r="D51" s="292" t="s">
        <v>1214</v>
      </c>
      <c r="E51" s="285">
        <v>0</v>
      </c>
      <c r="F51" s="285">
        <v>0</v>
      </c>
      <c r="G51" s="285">
        <v>0</v>
      </c>
      <c r="H51" s="285">
        <v>0</v>
      </c>
      <c r="I51" s="285">
        <v>0</v>
      </c>
      <c r="J51" s="285">
        <v>0</v>
      </c>
      <c r="K51" s="285">
        <v>0</v>
      </c>
      <c r="L51" s="292" t="s">
        <v>1214</v>
      </c>
    </row>
    <row r="52" spans="1:12" ht="25.5" hidden="1" x14ac:dyDescent="0.2">
      <c r="A52" s="231">
        <v>43</v>
      </c>
      <c r="B52" s="238" t="s">
        <v>292</v>
      </c>
      <c r="C52" s="286">
        <v>0</v>
      </c>
      <c r="D52" s="286">
        <v>0</v>
      </c>
      <c r="E52" s="286">
        <v>0</v>
      </c>
      <c r="F52" s="286">
        <v>0</v>
      </c>
      <c r="G52" s="286">
        <v>0</v>
      </c>
      <c r="H52" s="286">
        <v>0</v>
      </c>
      <c r="I52" s="286">
        <v>0</v>
      </c>
      <c r="J52" s="286">
        <v>0</v>
      </c>
      <c r="K52" s="286">
        <v>0</v>
      </c>
      <c r="L52" s="286">
        <v>0</v>
      </c>
    </row>
    <row r="53" spans="1:12" ht="25.5" x14ac:dyDescent="0.2">
      <c r="A53" s="288">
        <v>44</v>
      </c>
      <c r="B53" s="289" t="s">
        <v>293</v>
      </c>
      <c r="C53" s="290">
        <f t="shared" ref="C53" si="8">SUM(C54:C55)</f>
        <v>0</v>
      </c>
      <c r="D53" s="290">
        <v>289.57132000000001</v>
      </c>
      <c r="E53" s="290">
        <v>0</v>
      </c>
      <c r="F53" s="290">
        <v>0</v>
      </c>
      <c r="G53" s="290">
        <v>0</v>
      </c>
      <c r="H53" s="290">
        <v>0</v>
      </c>
      <c r="I53" s="290">
        <v>0</v>
      </c>
      <c r="J53" s="290">
        <v>0</v>
      </c>
      <c r="K53" s="290">
        <v>0</v>
      </c>
      <c r="L53" s="290">
        <v>289.57132000000001</v>
      </c>
    </row>
    <row r="54" spans="1:12" ht="25.5" x14ac:dyDescent="0.2">
      <c r="A54" s="231">
        <v>45</v>
      </c>
      <c r="B54" s="238" t="s">
        <v>291</v>
      </c>
      <c r="C54" s="285">
        <v>0</v>
      </c>
      <c r="D54" s="285">
        <v>289.57132000000001</v>
      </c>
      <c r="E54" s="285">
        <v>0</v>
      </c>
      <c r="F54" s="285">
        <v>0</v>
      </c>
      <c r="G54" s="285">
        <v>0</v>
      </c>
      <c r="H54" s="285">
        <v>0</v>
      </c>
      <c r="I54" s="285">
        <v>0</v>
      </c>
      <c r="J54" s="285">
        <v>0</v>
      </c>
      <c r="K54" s="285">
        <v>0</v>
      </c>
      <c r="L54" s="286">
        <v>289.57132000000001</v>
      </c>
    </row>
    <row r="55" spans="1:12" ht="25.5" hidden="1" x14ac:dyDescent="0.2">
      <c r="A55" s="293">
        <v>46</v>
      </c>
      <c r="B55" s="294" t="s">
        <v>292</v>
      </c>
      <c r="C55" s="286">
        <v>0</v>
      </c>
      <c r="D55" s="286">
        <v>0</v>
      </c>
      <c r="E55" s="286">
        <v>0</v>
      </c>
      <c r="F55" s="286">
        <v>0</v>
      </c>
      <c r="G55" s="286">
        <v>0</v>
      </c>
      <c r="H55" s="286">
        <v>0</v>
      </c>
      <c r="I55" s="286">
        <v>0</v>
      </c>
      <c r="J55" s="286">
        <v>0</v>
      </c>
      <c r="K55" s="286">
        <v>0</v>
      </c>
      <c r="L55" s="286">
        <v>0</v>
      </c>
    </row>
    <row r="56" spans="1:12" ht="38.25" hidden="1" x14ac:dyDescent="0.2">
      <c r="A56" s="288">
        <v>47</v>
      </c>
      <c r="B56" s="289" t="s">
        <v>294</v>
      </c>
      <c r="C56" s="290">
        <f t="shared" ref="C56" si="9">SUM(C57:C58)</f>
        <v>0</v>
      </c>
      <c r="D56" s="290">
        <v>0</v>
      </c>
      <c r="E56" s="290">
        <v>0</v>
      </c>
      <c r="F56" s="290">
        <v>0</v>
      </c>
      <c r="G56" s="290">
        <v>0</v>
      </c>
      <c r="H56" s="290">
        <v>0</v>
      </c>
      <c r="I56" s="290">
        <v>0</v>
      </c>
      <c r="J56" s="290">
        <v>0</v>
      </c>
      <c r="K56" s="290">
        <v>0</v>
      </c>
      <c r="L56" s="290">
        <v>0</v>
      </c>
    </row>
    <row r="57" spans="1:12" ht="25.5" hidden="1" x14ac:dyDescent="0.2">
      <c r="A57" s="231">
        <v>48</v>
      </c>
      <c r="B57" s="238" t="s">
        <v>291</v>
      </c>
      <c r="C57" s="285">
        <v>0</v>
      </c>
      <c r="D57" s="285">
        <v>0</v>
      </c>
      <c r="E57" s="285">
        <v>0</v>
      </c>
      <c r="F57" s="285">
        <v>0</v>
      </c>
      <c r="G57" s="285">
        <v>0</v>
      </c>
      <c r="H57" s="285">
        <v>0</v>
      </c>
      <c r="I57" s="285">
        <v>0</v>
      </c>
      <c r="J57" s="285">
        <v>0</v>
      </c>
      <c r="K57" s="285">
        <v>0</v>
      </c>
      <c r="L57" s="286">
        <v>0</v>
      </c>
    </row>
    <row r="58" spans="1:12" ht="25.5" hidden="1" x14ac:dyDescent="0.2">
      <c r="A58" s="231">
        <v>49</v>
      </c>
      <c r="B58" s="238" t="s">
        <v>292</v>
      </c>
      <c r="C58" s="286">
        <v>0</v>
      </c>
      <c r="D58" s="286">
        <v>0</v>
      </c>
      <c r="E58" s="286">
        <v>0</v>
      </c>
      <c r="F58" s="286">
        <v>0</v>
      </c>
      <c r="G58" s="286">
        <v>0</v>
      </c>
      <c r="H58" s="286">
        <v>0</v>
      </c>
      <c r="I58" s="286">
        <v>0</v>
      </c>
      <c r="J58" s="286">
        <v>0</v>
      </c>
      <c r="K58" s="286">
        <v>0</v>
      </c>
      <c r="L58" s="286">
        <v>0</v>
      </c>
    </row>
    <row r="59" spans="1:12" hidden="1" x14ac:dyDescent="0.2">
      <c r="A59" s="231">
        <v>50</v>
      </c>
      <c r="B59" s="238" t="s">
        <v>146</v>
      </c>
      <c r="C59" s="286">
        <v>0</v>
      </c>
      <c r="D59" s="286">
        <v>0</v>
      </c>
      <c r="E59" s="286">
        <v>0</v>
      </c>
      <c r="F59" s="286">
        <v>0</v>
      </c>
      <c r="G59" s="286">
        <v>0</v>
      </c>
      <c r="H59" s="286">
        <v>0</v>
      </c>
      <c r="I59" s="286">
        <v>0</v>
      </c>
      <c r="J59" s="286">
        <v>0</v>
      </c>
      <c r="K59" s="286">
        <v>0</v>
      </c>
      <c r="L59" s="286">
        <v>0</v>
      </c>
    </row>
    <row r="60" spans="1:12" ht="38.25" x14ac:dyDescent="0.2">
      <c r="A60" s="234">
        <v>51</v>
      </c>
      <c r="B60" s="278" t="s">
        <v>959</v>
      </c>
      <c r="C60" s="295">
        <f t="shared" ref="C60" si="10">SUM(C61:C63)</f>
        <v>0</v>
      </c>
      <c r="D60" s="295">
        <v>336.07780999999932</v>
      </c>
      <c r="E60" s="295">
        <v>0</v>
      </c>
      <c r="F60" s="295">
        <v>0</v>
      </c>
      <c r="G60" s="295">
        <v>392.58715999999998</v>
      </c>
      <c r="H60" s="295">
        <v>0</v>
      </c>
      <c r="I60" s="295">
        <v>0</v>
      </c>
      <c r="J60" s="295">
        <v>0</v>
      </c>
      <c r="K60" s="295">
        <v>0</v>
      </c>
      <c r="L60" s="295">
        <v>728.66496999999936</v>
      </c>
    </row>
    <row r="61" spans="1:12" ht="38.25" x14ac:dyDescent="0.2">
      <c r="A61" s="231">
        <v>52</v>
      </c>
      <c r="B61" s="238" t="s">
        <v>282</v>
      </c>
      <c r="C61" s="286">
        <v>0</v>
      </c>
      <c r="D61" s="286">
        <v>4212.2409899999993</v>
      </c>
      <c r="E61" s="286">
        <v>0</v>
      </c>
      <c r="F61" s="286">
        <v>0</v>
      </c>
      <c r="G61" s="286">
        <v>431.84587999999997</v>
      </c>
      <c r="H61" s="286">
        <v>0</v>
      </c>
      <c r="I61" s="286">
        <v>0</v>
      </c>
      <c r="J61" s="286">
        <v>0</v>
      </c>
      <c r="K61" s="286">
        <v>0</v>
      </c>
      <c r="L61" s="286">
        <v>4644.0868699999992</v>
      </c>
    </row>
    <row r="62" spans="1:12" x14ac:dyDescent="0.2">
      <c r="A62" s="231">
        <v>53</v>
      </c>
      <c r="B62" s="238" t="s">
        <v>285</v>
      </c>
      <c r="C62" s="286">
        <v>0</v>
      </c>
      <c r="D62" s="287" t="s">
        <v>1215</v>
      </c>
      <c r="E62" s="286">
        <v>0</v>
      </c>
      <c r="F62" s="286">
        <v>0</v>
      </c>
      <c r="G62" s="287" t="s">
        <v>1214</v>
      </c>
      <c r="H62" s="286">
        <v>0</v>
      </c>
      <c r="I62" s="286">
        <v>0</v>
      </c>
      <c r="J62" s="286">
        <v>0</v>
      </c>
      <c r="K62" s="286">
        <v>0</v>
      </c>
      <c r="L62" s="287" t="s">
        <v>1217</v>
      </c>
    </row>
    <row r="63" spans="1:12" x14ac:dyDescent="0.2">
      <c r="A63" s="231">
        <v>54</v>
      </c>
      <c r="B63" s="238" t="s">
        <v>286</v>
      </c>
      <c r="C63" s="286">
        <v>0</v>
      </c>
      <c r="D63" s="287" t="s">
        <v>1216</v>
      </c>
      <c r="E63" s="286">
        <v>0</v>
      </c>
      <c r="F63" s="286">
        <v>0</v>
      </c>
      <c r="G63" s="286">
        <v>0</v>
      </c>
      <c r="H63" s="286">
        <v>0</v>
      </c>
      <c r="I63" s="286">
        <v>0</v>
      </c>
      <c r="J63" s="286">
        <v>0</v>
      </c>
      <c r="K63" s="286">
        <v>0</v>
      </c>
      <c r="L63" s="287" t="s">
        <v>1216</v>
      </c>
    </row>
    <row r="64" spans="1:12" ht="13.5" hidden="1" thickBot="1" x14ac:dyDescent="0.25">
      <c r="A64" s="232">
        <v>55</v>
      </c>
      <c r="B64" s="233" t="s">
        <v>733</v>
      </c>
      <c r="C64" s="586"/>
      <c r="D64" s="587"/>
      <c r="E64" s="587"/>
      <c r="F64" s="587"/>
      <c r="G64" s="587"/>
      <c r="H64" s="587"/>
      <c r="I64" s="587"/>
      <c r="J64" s="587"/>
      <c r="K64" s="587"/>
      <c r="L64" s="588"/>
    </row>
    <row r="66" spans="4:12" x14ac:dyDescent="0.2">
      <c r="D66" s="83"/>
      <c r="L66" s="83"/>
    </row>
  </sheetData>
  <mergeCells count="12">
    <mergeCell ref="C64:L64"/>
    <mergeCell ref="A7:A8"/>
    <mergeCell ref="A3:L3"/>
    <mergeCell ref="A2:L2"/>
    <mergeCell ref="A1:L1"/>
    <mergeCell ref="A4:L4"/>
    <mergeCell ref="A5:L5"/>
    <mergeCell ref="G7:J7"/>
    <mergeCell ref="C7:F7"/>
    <mergeCell ref="K7:K8"/>
    <mergeCell ref="L7:L8"/>
    <mergeCell ref="B7:B8"/>
  </mergeCells>
  <printOptions horizontalCentered="1"/>
  <pageMargins left="0.39370078740157483" right="0.39370078740157483" top="0.39370078740157483" bottom="0.39370078740157483" header="0.31496062992125984" footer="0.31496062992125984"/>
  <pageSetup paperSize="9" scale="89" fitToHeight="63"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A100"/>
  <sheetViews>
    <sheetView view="pageBreakPreview" topLeftCell="A42" zoomScaleNormal="100" zoomScaleSheetLayoutView="100" workbookViewId="0">
      <selection activeCell="K114" sqref="K114"/>
    </sheetView>
  </sheetViews>
  <sheetFormatPr defaultColWidth="0.85546875" defaultRowHeight="15" x14ac:dyDescent="0.25"/>
  <cols>
    <col min="1" max="55" width="0.85546875" style="47"/>
    <col min="56" max="56" width="0.85546875" style="47" hidden="1" customWidth="1"/>
    <col min="57" max="64" width="0.85546875" style="47"/>
    <col min="65" max="65" width="0.85546875" style="47" customWidth="1"/>
    <col min="66" max="70" width="0.85546875" style="47"/>
    <col min="71" max="71" width="0.5703125" style="47" customWidth="1"/>
    <col min="72" max="104" width="0.85546875" style="47"/>
    <col min="105" max="105" width="1.85546875" style="47" customWidth="1"/>
    <col min="106" max="16384" width="0.85546875" style="47"/>
  </cols>
  <sheetData>
    <row r="1" spans="1:105" x14ac:dyDescent="0.25">
      <c r="CY1" s="48"/>
      <c r="CZ1" s="48"/>
      <c r="DA1" s="48" t="s">
        <v>22</v>
      </c>
    </row>
    <row r="2" spans="1:105" ht="6" customHeight="1" x14ac:dyDescent="0.25"/>
    <row r="3" spans="1:105" s="3" customFormat="1" ht="18" customHeight="1" x14ac:dyDescent="0.2">
      <c r="AP3" s="452" t="s">
        <v>53</v>
      </c>
      <c r="AQ3" s="453"/>
      <c r="AR3" s="453"/>
      <c r="AS3" s="453"/>
      <c r="AT3" s="453"/>
      <c r="AU3" s="453"/>
      <c r="AV3" s="453"/>
      <c r="AW3" s="453"/>
      <c r="AX3" s="453"/>
      <c r="AY3" s="453"/>
      <c r="AZ3" s="453"/>
      <c r="BA3" s="453"/>
      <c r="BB3" s="453"/>
      <c r="BC3" s="453"/>
      <c r="BD3" s="454"/>
      <c r="BE3" s="458" t="s">
        <v>23</v>
      </c>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59"/>
      <c r="CU3" s="459"/>
      <c r="CV3" s="459"/>
      <c r="CW3" s="459"/>
      <c r="CX3" s="459"/>
      <c r="CY3" s="459"/>
      <c r="CZ3" s="459"/>
      <c r="DA3" s="460"/>
    </row>
    <row r="4" spans="1:105" s="3" customFormat="1" ht="42.75" customHeight="1" x14ac:dyDescent="0.2">
      <c r="AP4" s="455"/>
      <c r="AQ4" s="456"/>
      <c r="AR4" s="456"/>
      <c r="AS4" s="456"/>
      <c r="AT4" s="456"/>
      <c r="AU4" s="456"/>
      <c r="AV4" s="456"/>
      <c r="AW4" s="456"/>
      <c r="AX4" s="456"/>
      <c r="AY4" s="456"/>
      <c r="AZ4" s="456"/>
      <c r="BA4" s="456"/>
      <c r="BB4" s="456"/>
      <c r="BC4" s="456"/>
      <c r="BD4" s="457"/>
      <c r="BE4" s="461" t="s">
        <v>24</v>
      </c>
      <c r="BF4" s="462"/>
      <c r="BG4" s="462"/>
      <c r="BH4" s="462"/>
      <c r="BI4" s="462"/>
      <c r="BJ4" s="462"/>
      <c r="BK4" s="462"/>
      <c r="BL4" s="462"/>
      <c r="BM4" s="463"/>
      <c r="BN4" s="462" t="s">
        <v>907</v>
      </c>
      <c r="BO4" s="462"/>
      <c r="BP4" s="462"/>
      <c r="BQ4" s="462"/>
      <c r="BR4" s="462"/>
      <c r="BS4" s="462"/>
      <c r="BT4" s="462"/>
      <c r="BU4" s="462"/>
      <c r="BV4" s="462"/>
      <c r="BW4" s="462"/>
      <c r="BX4" s="462"/>
      <c r="BY4" s="462"/>
      <c r="BZ4" s="462"/>
      <c r="CA4" s="462"/>
      <c r="CB4" s="462"/>
      <c r="CC4" s="462"/>
      <c r="CD4" s="462"/>
      <c r="CE4" s="462"/>
      <c r="CF4" s="462"/>
      <c r="CG4" s="462"/>
      <c r="CH4" s="462"/>
      <c r="CI4" s="462"/>
      <c r="CJ4" s="462"/>
      <c r="CK4" s="462"/>
      <c r="CL4" s="462"/>
      <c r="CM4" s="462"/>
      <c r="CN4" s="463"/>
      <c r="CO4" s="464" t="s">
        <v>906</v>
      </c>
      <c r="CP4" s="465"/>
      <c r="CQ4" s="465"/>
      <c r="CR4" s="465"/>
      <c r="CS4" s="465"/>
      <c r="CT4" s="465"/>
      <c r="CU4" s="465"/>
      <c r="CV4" s="465"/>
      <c r="CW4" s="465"/>
      <c r="CX4" s="465"/>
      <c r="CY4" s="465"/>
      <c r="CZ4" s="465"/>
      <c r="DA4" s="466"/>
    </row>
    <row r="5" spans="1:105" s="3" customFormat="1" ht="18" customHeight="1" x14ac:dyDescent="0.2">
      <c r="AP5" s="373" t="s">
        <v>119</v>
      </c>
      <c r="AQ5" s="374"/>
      <c r="AR5" s="374"/>
      <c r="AS5" s="374"/>
      <c r="AT5" s="374"/>
      <c r="AU5" s="374"/>
      <c r="AV5" s="374"/>
      <c r="AW5" s="374"/>
      <c r="AX5" s="374"/>
      <c r="AY5" s="374"/>
      <c r="AZ5" s="374"/>
      <c r="BA5" s="374"/>
      <c r="BB5" s="374"/>
      <c r="BC5" s="374"/>
      <c r="BD5" s="374"/>
      <c r="BE5" s="375" t="s">
        <v>120</v>
      </c>
      <c r="BF5" s="375"/>
      <c r="BG5" s="375"/>
      <c r="BH5" s="375"/>
      <c r="BI5" s="375"/>
      <c r="BJ5" s="375"/>
      <c r="BK5" s="375"/>
      <c r="BL5" s="375"/>
      <c r="BM5" s="375"/>
      <c r="BN5" s="374" t="s">
        <v>121</v>
      </c>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6"/>
      <c r="CO5" s="375" t="s">
        <v>908</v>
      </c>
      <c r="CP5" s="375"/>
      <c r="CQ5" s="375"/>
      <c r="CR5" s="375"/>
      <c r="CS5" s="375"/>
      <c r="CT5" s="375"/>
      <c r="CU5" s="375"/>
      <c r="CV5" s="375"/>
      <c r="CW5" s="375"/>
      <c r="CX5" s="375"/>
      <c r="CY5" s="375"/>
      <c r="CZ5" s="375"/>
      <c r="DA5" s="375"/>
    </row>
    <row r="6" spans="1:105" s="4" customFormat="1" x14ac:dyDescent="0.25">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row>
    <row r="7" spans="1:105" s="5" customFormat="1" ht="15.75" x14ac:dyDescent="0.25">
      <c r="A7" s="467" t="s">
        <v>905</v>
      </c>
      <c r="B7" s="467"/>
      <c r="C7" s="467"/>
      <c r="D7" s="467"/>
      <c r="E7" s="467"/>
      <c r="F7" s="467"/>
      <c r="G7" s="467"/>
      <c r="H7" s="467"/>
      <c r="I7" s="467"/>
      <c r="J7" s="467"/>
      <c r="K7" s="467"/>
      <c r="L7" s="467"/>
      <c r="M7" s="467"/>
      <c r="N7" s="467"/>
      <c r="O7" s="467"/>
      <c r="P7" s="467"/>
      <c r="Q7" s="467"/>
      <c r="R7" s="467"/>
      <c r="S7" s="467"/>
      <c r="T7" s="467"/>
      <c r="U7" s="467"/>
      <c r="V7" s="467"/>
      <c r="W7" s="467"/>
      <c r="X7" s="467"/>
      <c r="Y7" s="467"/>
      <c r="Z7" s="467"/>
      <c r="AA7" s="467"/>
      <c r="AB7" s="467"/>
      <c r="AC7" s="467"/>
      <c r="AD7" s="467"/>
      <c r="AE7" s="467"/>
      <c r="AF7" s="467"/>
      <c r="AG7" s="467"/>
      <c r="AH7" s="467"/>
      <c r="AI7" s="467"/>
      <c r="AJ7" s="467"/>
      <c r="AK7" s="467"/>
      <c r="AL7" s="467"/>
      <c r="AM7" s="467"/>
      <c r="AN7" s="467"/>
      <c r="AO7" s="467"/>
      <c r="AP7" s="467"/>
      <c r="AQ7" s="467"/>
      <c r="AR7" s="467"/>
      <c r="AS7" s="467"/>
      <c r="AT7" s="467"/>
      <c r="AU7" s="467"/>
      <c r="AV7" s="467"/>
      <c r="AW7" s="467"/>
      <c r="AX7" s="467"/>
      <c r="AY7" s="467"/>
      <c r="AZ7" s="467"/>
      <c r="BA7" s="467"/>
      <c r="BB7" s="467"/>
      <c r="BC7" s="467"/>
      <c r="BD7" s="467"/>
      <c r="BE7" s="467"/>
      <c r="BF7" s="467"/>
      <c r="BG7" s="467"/>
      <c r="BH7" s="467"/>
      <c r="BI7" s="467"/>
      <c r="BJ7" s="467"/>
      <c r="BK7" s="467"/>
      <c r="BL7" s="467"/>
      <c r="BM7" s="467"/>
      <c r="BN7" s="467"/>
      <c r="BO7" s="467"/>
      <c r="BP7" s="467"/>
      <c r="BQ7" s="467"/>
      <c r="BR7" s="467"/>
      <c r="BS7" s="467"/>
      <c r="BT7" s="467"/>
      <c r="BU7" s="467"/>
      <c r="BV7" s="467"/>
      <c r="BW7" s="467"/>
      <c r="BX7" s="467"/>
      <c r="BY7" s="467"/>
      <c r="BZ7" s="467"/>
      <c r="CA7" s="467"/>
      <c r="CB7" s="467"/>
      <c r="CC7" s="467"/>
      <c r="CD7" s="467"/>
      <c r="CE7" s="467"/>
      <c r="CF7" s="467"/>
      <c r="CG7" s="467"/>
      <c r="CH7" s="467"/>
      <c r="CI7" s="467"/>
      <c r="CJ7" s="467"/>
      <c r="CK7" s="467"/>
      <c r="CL7" s="467"/>
      <c r="CM7" s="467"/>
      <c r="CN7" s="467"/>
      <c r="CO7" s="467"/>
      <c r="CP7" s="467"/>
      <c r="CQ7" s="467"/>
      <c r="CR7" s="467"/>
      <c r="CS7" s="467"/>
      <c r="CT7" s="467"/>
      <c r="CU7" s="467"/>
      <c r="CV7" s="467"/>
      <c r="CW7" s="467"/>
      <c r="CX7" s="467"/>
      <c r="CY7" s="467"/>
      <c r="CZ7" s="467"/>
      <c r="DA7" s="467"/>
    </row>
    <row r="8" spans="1:105" s="5" customFormat="1" ht="13.5" customHeight="1" x14ac:dyDescent="0.25">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row>
    <row r="9" spans="1:105" x14ac:dyDescent="0.25">
      <c r="AL9" s="469" t="s">
        <v>690</v>
      </c>
      <c r="AM9" s="469"/>
      <c r="AN9" s="469"/>
      <c r="AO9" s="469"/>
      <c r="AP9" s="468" t="s">
        <v>752</v>
      </c>
      <c r="AQ9" s="468"/>
      <c r="AR9" s="468"/>
      <c r="AS9" s="468"/>
      <c r="AT9" s="468"/>
      <c r="AU9" s="468"/>
      <c r="AV9" s="468"/>
      <c r="AW9" s="468"/>
      <c r="AX9" s="468"/>
      <c r="AY9" s="468"/>
      <c r="AZ9" s="468"/>
      <c r="BA9" s="468"/>
      <c r="BB9" s="468"/>
      <c r="BC9" s="468"/>
      <c r="BD9" s="468"/>
      <c r="BF9" s="468" t="s">
        <v>708</v>
      </c>
      <c r="BG9" s="468"/>
      <c r="BH9" s="468"/>
      <c r="BI9" s="468"/>
      <c r="BJ9" s="468"/>
      <c r="BK9" s="468"/>
      <c r="BL9" s="468"/>
      <c r="BM9" s="468"/>
      <c r="BN9" s="470" t="s">
        <v>0</v>
      </c>
      <c r="BO9" s="470"/>
      <c r="BP9" s="470"/>
      <c r="BQ9" s="470"/>
    </row>
    <row r="10" spans="1:105" ht="10.5" customHeight="1" x14ac:dyDescent="0.25"/>
    <row r="11" spans="1:105" ht="15" customHeight="1" x14ac:dyDescent="0.25">
      <c r="A11" s="448" t="s">
        <v>122</v>
      </c>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8"/>
      <c r="AJ11" s="448"/>
      <c r="AK11" s="448"/>
      <c r="AL11" s="448"/>
      <c r="AM11" s="448"/>
      <c r="AN11" s="448"/>
      <c r="AO11" s="448"/>
      <c r="AP11" s="448"/>
      <c r="AQ11" s="448"/>
      <c r="AR11" s="448"/>
      <c r="AS11" s="448"/>
      <c r="AT11" s="448"/>
      <c r="AU11" s="448"/>
      <c r="AV11" s="448"/>
      <c r="AW11" s="448"/>
      <c r="AX11" s="448"/>
      <c r="AY11" s="448"/>
      <c r="AZ11" s="448"/>
      <c r="BA11" s="448"/>
      <c r="BB11" s="448"/>
      <c r="BC11" s="448"/>
      <c r="BD11" s="448"/>
      <c r="BE11" s="448"/>
      <c r="BF11" s="448"/>
      <c r="BG11" s="448"/>
      <c r="BH11" s="448"/>
      <c r="BI11" s="448"/>
      <c r="BJ11" s="448"/>
      <c r="BK11" s="448"/>
      <c r="BL11" s="448"/>
      <c r="BM11" s="448"/>
      <c r="BN11" s="448"/>
      <c r="BO11" s="448"/>
      <c r="BP11" s="448"/>
      <c r="BQ11" s="448"/>
      <c r="BR11" s="448"/>
      <c r="BS11" s="448"/>
      <c r="BT11" s="448"/>
      <c r="BU11" s="448"/>
      <c r="BV11" s="448"/>
      <c r="BW11" s="448"/>
      <c r="BX11" s="448"/>
      <c r="BY11" s="448"/>
      <c r="BZ11" s="448"/>
      <c r="CA11" s="448"/>
      <c r="CB11" s="448"/>
      <c r="CC11" s="448"/>
      <c r="CD11" s="448"/>
      <c r="CE11" s="448"/>
      <c r="CF11" s="448"/>
      <c r="CG11" s="448"/>
      <c r="CH11" s="448"/>
      <c r="CI11" s="448"/>
      <c r="CJ11" s="448"/>
      <c r="CK11" s="448"/>
      <c r="CL11" s="448"/>
      <c r="CM11" s="448"/>
      <c r="CN11" s="448"/>
      <c r="CO11" s="448"/>
      <c r="CP11" s="448"/>
      <c r="CQ11" s="448"/>
      <c r="CR11" s="448"/>
      <c r="CS11" s="448"/>
      <c r="CT11" s="448"/>
      <c r="CU11" s="448"/>
      <c r="CV11" s="448"/>
      <c r="CW11" s="448"/>
      <c r="CX11" s="448"/>
      <c r="CY11" s="448"/>
      <c r="CZ11" s="448"/>
      <c r="DA11" s="448"/>
    </row>
    <row r="12" spans="1:105" s="7" customFormat="1" ht="12" x14ac:dyDescent="0.2">
      <c r="A12" s="472" t="s">
        <v>54</v>
      </c>
      <c r="B12" s="472"/>
      <c r="C12" s="472"/>
      <c r="D12" s="472"/>
      <c r="E12" s="472"/>
      <c r="F12" s="472"/>
      <c r="G12" s="472"/>
      <c r="H12" s="472"/>
      <c r="I12" s="472"/>
      <c r="J12" s="472"/>
      <c r="K12" s="472"/>
      <c r="L12" s="472"/>
      <c r="M12" s="472"/>
      <c r="N12" s="472"/>
      <c r="O12" s="472"/>
      <c r="P12" s="472"/>
      <c r="Q12" s="472"/>
      <c r="R12" s="472"/>
      <c r="S12" s="472"/>
      <c r="T12" s="472"/>
      <c r="U12" s="472"/>
      <c r="V12" s="472"/>
      <c r="W12" s="472"/>
      <c r="X12" s="472"/>
      <c r="Y12" s="472"/>
      <c r="Z12" s="472"/>
      <c r="AA12" s="472"/>
      <c r="AB12" s="472"/>
      <c r="AC12" s="472"/>
      <c r="AD12" s="472"/>
      <c r="AE12" s="472"/>
      <c r="AF12" s="472"/>
      <c r="AG12" s="472"/>
      <c r="AH12" s="472"/>
      <c r="AI12" s="472"/>
      <c r="AJ12" s="472"/>
      <c r="AK12" s="472"/>
      <c r="AL12" s="472"/>
      <c r="AM12" s="472"/>
      <c r="AN12" s="472"/>
      <c r="AO12" s="472"/>
      <c r="AP12" s="472"/>
      <c r="AQ12" s="472"/>
      <c r="AR12" s="472"/>
      <c r="AS12" s="472"/>
      <c r="AT12" s="472"/>
      <c r="AU12" s="472"/>
      <c r="AV12" s="472"/>
      <c r="AW12" s="472"/>
      <c r="AX12" s="472"/>
      <c r="AY12" s="472"/>
      <c r="AZ12" s="472"/>
      <c r="BA12" s="472"/>
      <c r="BB12" s="472"/>
      <c r="BC12" s="472"/>
      <c r="BD12" s="472"/>
      <c r="BE12" s="472"/>
      <c r="BF12" s="472"/>
      <c r="BG12" s="472"/>
      <c r="BH12" s="472"/>
      <c r="BI12" s="472"/>
      <c r="BJ12" s="472"/>
      <c r="BK12" s="472"/>
      <c r="BL12" s="472"/>
      <c r="BM12" s="472"/>
      <c r="BN12" s="472"/>
      <c r="BO12" s="472"/>
      <c r="BP12" s="472"/>
      <c r="BQ12" s="472"/>
      <c r="BR12" s="472"/>
      <c r="BS12" s="472"/>
      <c r="BT12" s="472"/>
      <c r="BU12" s="472"/>
      <c r="BV12" s="472"/>
      <c r="BW12" s="472"/>
      <c r="BX12" s="472"/>
      <c r="BY12" s="472"/>
      <c r="BZ12" s="472"/>
      <c r="CA12" s="472"/>
      <c r="CB12" s="472"/>
      <c r="CC12" s="472"/>
      <c r="CD12" s="472"/>
      <c r="CE12" s="472"/>
      <c r="CF12" s="472"/>
      <c r="CG12" s="472"/>
      <c r="CH12" s="472"/>
      <c r="CI12" s="472"/>
      <c r="CJ12" s="472"/>
      <c r="CK12" s="472"/>
      <c r="CL12" s="472"/>
      <c r="CM12" s="472"/>
      <c r="CN12" s="472"/>
      <c r="CO12" s="472"/>
      <c r="CP12" s="472"/>
      <c r="CQ12" s="472"/>
      <c r="CR12" s="472"/>
      <c r="CS12" s="472"/>
      <c r="CT12" s="472"/>
      <c r="CU12" s="472"/>
      <c r="CV12" s="472"/>
      <c r="CW12" s="472"/>
      <c r="CX12" s="472"/>
      <c r="CY12" s="472"/>
      <c r="CZ12" s="472"/>
      <c r="DA12" s="472"/>
    </row>
    <row r="13" spans="1:105" ht="10.5" customHeight="1" x14ac:dyDescent="0.25">
      <c r="A13" s="50"/>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row>
    <row r="14" spans="1:105" x14ac:dyDescent="0.25">
      <c r="A14" s="47" t="s">
        <v>25</v>
      </c>
      <c r="S14" s="471" t="s">
        <v>123</v>
      </c>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71"/>
      <c r="BY14" s="471"/>
      <c r="BZ14" s="471"/>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471"/>
      <c r="CW14" s="471"/>
      <c r="CX14" s="471"/>
      <c r="CY14" s="471"/>
      <c r="CZ14" s="471"/>
      <c r="DA14" s="471"/>
    </row>
    <row r="15" spans="1:105" ht="10.5" customHeight="1" x14ac:dyDescent="0.25">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46"/>
      <c r="CI15" s="46"/>
      <c r="CJ15" s="9"/>
      <c r="CK15" s="9"/>
      <c r="CL15" s="9"/>
      <c r="CM15" s="9"/>
      <c r="CN15" s="9"/>
      <c r="CO15" s="9"/>
      <c r="CP15" s="9"/>
      <c r="CQ15" s="9"/>
      <c r="CR15" s="9"/>
      <c r="CS15" s="9"/>
      <c r="CT15" s="9"/>
      <c r="CU15" s="9"/>
      <c r="CV15" s="9"/>
      <c r="CW15" s="9"/>
      <c r="CX15" s="9"/>
      <c r="CY15" s="9"/>
      <c r="CZ15" s="9"/>
      <c r="DA15" s="9"/>
    </row>
    <row r="16" spans="1:105" ht="14.1" customHeight="1" x14ac:dyDescent="0.25">
      <c r="BU16" s="54"/>
      <c r="BV16" s="55" t="s">
        <v>436</v>
      </c>
    </row>
    <row r="17" spans="1:105" ht="14.1" customHeight="1" x14ac:dyDescent="0.25">
      <c r="BU17" s="47" t="s">
        <v>910</v>
      </c>
    </row>
    <row r="18" spans="1:105" ht="14.1" customHeight="1" x14ac:dyDescent="0.25">
      <c r="BU18" s="47" t="s">
        <v>689</v>
      </c>
    </row>
    <row r="19" spans="1:105" ht="3" customHeight="1" x14ac:dyDescent="0.25">
      <c r="DA19" s="48"/>
    </row>
    <row r="20" spans="1:105" ht="14.25" customHeight="1" x14ac:dyDescent="0.25">
      <c r="A20" s="387" t="s">
        <v>1</v>
      </c>
      <c r="B20" s="388"/>
      <c r="C20" s="388"/>
      <c r="D20" s="388"/>
      <c r="E20" s="388"/>
      <c r="F20" s="388"/>
      <c r="G20" s="388"/>
      <c r="H20" s="388"/>
      <c r="I20" s="388"/>
      <c r="J20" s="389"/>
      <c r="K20" s="396" t="s">
        <v>3</v>
      </c>
      <c r="L20" s="396"/>
      <c r="M20" s="396"/>
      <c r="N20" s="396"/>
      <c r="O20" s="396"/>
      <c r="P20" s="396"/>
      <c r="Q20" s="396"/>
      <c r="R20" s="396"/>
      <c r="S20" s="396"/>
      <c r="T20" s="396"/>
      <c r="U20" s="396"/>
      <c r="V20" s="396"/>
      <c r="W20" s="396"/>
      <c r="X20" s="396"/>
      <c r="Y20" s="396"/>
      <c r="Z20" s="396"/>
      <c r="AA20" s="396"/>
      <c r="AB20" s="396"/>
      <c r="AC20" s="396"/>
      <c r="AD20" s="396"/>
      <c r="AE20" s="396"/>
      <c r="AF20" s="396"/>
      <c r="AG20" s="396"/>
      <c r="AH20" s="396"/>
      <c r="AI20" s="396"/>
      <c r="AJ20" s="396"/>
      <c r="AK20" s="396"/>
      <c r="AL20" s="396"/>
      <c r="AM20" s="396"/>
      <c r="AN20" s="396"/>
      <c r="AO20" s="396"/>
      <c r="AP20" s="396"/>
      <c r="AQ20" s="396"/>
      <c r="AR20" s="396"/>
      <c r="AS20" s="396"/>
      <c r="AT20" s="396"/>
      <c r="AU20" s="396"/>
      <c r="AV20" s="396"/>
      <c r="AW20" s="396"/>
      <c r="AX20" s="396"/>
      <c r="AY20" s="396"/>
      <c r="AZ20" s="396"/>
      <c r="BA20" s="396"/>
      <c r="BB20" s="396"/>
      <c r="BC20" s="396"/>
      <c r="BD20" s="396"/>
      <c r="BE20" s="387" t="s">
        <v>56</v>
      </c>
      <c r="BF20" s="388"/>
      <c r="BG20" s="388"/>
      <c r="BH20" s="388"/>
      <c r="BI20" s="388"/>
      <c r="BJ20" s="388"/>
      <c r="BK20" s="388"/>
      <c r="BL20" s="388"/>
      <c r="BM20" s="388"/>
      <c r="BN20" s="388"/>
      <c r="BO20" s="388"/>
      <c r="BP20" s="388"/>
      <c r="BQ20" s="388"/>
      <c r="BR20" s="388"/>
      <c r="BS20" s="389"/>
      <c r="BT20" s="397" t="s">
        <v>26</v>
      </c>
      <c r="BU20" s="398"/>
      <c r="BV20" s="398"/>
      <c r="BW20" s="398"/>
      <c r="BX20" s="398"/>
      <c r="BY20" s="400" t="s">
        <v>124</v>
      </c>
      <c r="BZ20" s="400"/>
      <c r="CA20" s="400"/>
      <c r="CB20" s="400"/>
      <c r="CC20" s="400"/>
      <c r="CD20" s="400"/>
      <c r="CE20" s="400"/>
      <c r="CF20" s="400"/>
      <c r="CG20" s="400"/>
      <c r="CH20" s="400"/>
      <c r="CI20" s="400"/>
      <c r="CJ20" s="401"/>
      <c r="CK20" s="397" t="s">
        <v>26</v>
      </c>
      <c r="CL20" s="398"/>
      <c r="CM20" s="398"/>
      <c r="CN20" s="398"/>
      <c r="CO20" s="398"/>
      <c r="CP20" s="400" t="s">
        <v>124</v>
      </c>
      <c r="CQ20" s="400"/>
      <c r="CR20" s="400"/>
      <c r="CS20" s="400"/>
      <c r="CT20" s="400"/>
      <c r="CU20" s="400"/>
      <c r="CV20" s="400"/>
      <c r="CW20" s="400"/>
      <c r="CX20" s="400"/>
      <c r="CY20" s="400"/>
      <c r="CZ20" s="400"/>
      <c r="DA20" s="401"/>
    </row>
    <row r="21" spans="1:105" x14ac:dyDescent="0.25">
      <c r="A21" s="390"/>
      <c r="B21" s="391"/>
      <c r="C21" s="391"/>
      <c r="D21" s="391"/>
      <c r="E21" s="391"/>
      <c r="F21" s="391"/>
      <c r="G21" s="391"/>
      <c r="H21" s="391"/>
      <c r="I21" s="391"/>
      <c r="J21" s="392"/>
      <c r="K21" s="396"/>
      <c r="L21" s="396"/>
      <c r="M21" s="396"/>
      <c r="N21" s="396"/>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6"/>
      <c r="AU21" s="396"/>
      <c r="AV21" s="396"/>
      <c r="AW21" s="396"/>
      <c r="AX21" s="396"/>
      <c r="AY21" s="396"/>
      <c r="AZ21" s="396"/>
      <c r="BA21" s="396"/>
      <c r="BB21" s="396"/>
      <c r="BC21" s="396"/>
      <c r="BD21" s="396"/>
      <c r="BE21" s="390"/>
      <c r="BF21" s="391"/>
      <c r="BG21" s="391"/>
      <c r="BH21" s="391"/>
      <c r="BI21" s="391"/>
      <c r="BJ21" s="391"/>
      <c r="BK21" s="391"/>
      <c r="BL21" s="391"/>
      <c r="BM21" s="391"/>
      <c r="BN21" s="391"/>
      <c r="BO21" s="391"/>
      <c r="BP21" s="391"/>
      <c r="BQ21" s="391"/>
      <c r="BR21" s="391"/>
      <c r="BS21" s="392"/>
      <c r="BT21" s="130"/>
      <c r="BU21" s="131"/>
      <c r="BV21" s="131"/>
      <c r="BW21" s="378">
        <v>20</v>
      </c>
      <c r="BX21" s="378"/>
      <c r="BY21" s="378"/>
      <c r="BZ21" s="378"/>
      <c r="CA21" s="377" t="s">
        <v>94</v>
      </c>
      <c r="CB21" s="377"/>
      <c r="CC21" s="377"/>
      <c r="CD21" s="377"/>
      <c r="CE21" s="417" t="s">
        <v>0</v>
      </c>
      <c r="CF21" s="417"/>
      <c r="CG21" s="417"/>
      <c r="CH21" s="131"/>
      <c r="CI21" s="131"/>
      <c r="CJ21" s="132"/>
      <c r="CK21" s="130"/>
      <c r="CL21" s="131"/>
      <c r="CM21" s="131"/>
      <c r="CN21" s="378">
        <v>20</v>
      </c>
      <c r="CO21" s="378"/>
      <c r="CP21" s="378"/>
      <c r="CQ21" s="378"/>
      <c r="CR21" s="377" t="s">
        <v>93</v>
      </c>
      <c r="CS21" s="377"/>
      <c r="CT21" s="377"/>
      <c r="CU21" s="377"/>
      <c r="CV21" s="417" t="s">
        <v>0</v>
      </c>
      <c r="CW21" s="417"/>
      <c r="CX21" s="417"/>
      <c r="CY21" s="131"/>
      <c r="CZ21" s="131"/>
      <c r="DA21" s="132"/>
    </row>
    <row r="22" spans="1:105" ht="3" customHeight="1" x14ac:dyDescent="0.25">
      <c r="A22" s="393"/>
      <c r="B22" s="394"/>
      <c r="C22" s="394"/>
      <c r="D22" s="394"/>
      <c r="E22" s="394"/>
      <c r="F22" s="394"/>
      <c r="G22" s="394"/>
      <c r="H22" s="394"/>
      <c r="I22" s="394"/>
      <c r="J22" s="395"/>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396"/>
      <c r="AT22" s="396"/>
      <c r="AU22" s="396"/>
      <c r="AV22" s="396"/>
      <c r="AW22" s="396"/>
      <c r="AX22" s="396"/>
      <c r="AY22" s="396"/>
      <c r="AZ22" s="396"/>
      <c r="BA22" s="396"/>
      <c r="BB22" s="396"/>
      <c r="BC22" s="396"/>
      <c r="BD22" s="396"/>
      <c r="BE22" s="393"/>
      <c r="BF22" s="394"/>
      <c r="BG22" s="394"/>
      <c r="BH22" s="394"/>
      <c r="BI22" s="394"/>
      <c r="BJ22" s="394"/>
      <c r="BK22" s="394"/>
      <c r="BL22" s="394"/>
      <c r="BM22" s="394"/>
      <c r="BN22" s="394"/>
      <c r="BO22" s="394"/>
      <c r="BP22" s="394"/>
      <c r="BQ22" s="394"/>
      <c r="BR22" s="394"/>
      <c r="BS22" s="395"/>
      <c r="BT22" s="133"/>
      <c r="BU22" s="134"/>
      <c r="BV22" s="134"/>
      <c r="BW22" s="134"/>
      <c r="BX22" s="134"/>
      <c r="BY22" s="134"/>
      <c r="BZ22" s="134"/>
      <c r="CA22" s="134"/>
      <c r="CB22" s="134"/>
      <c r="CC22" s="134"/>
      <c r="CD22" s="134"/>
      <c r="CE22" s="134"/>
      <c r="CF22" s="134"/>
      <c r="CG22" s="134"/>
      <c r="CH22" s="134"/>
      <c r="CI22" s="134"/>
      <c r="CJ22" s="135"/>
      <c r="CK22" s="133"/>
      <c r="CL22" s="134"/>
      <c r="CM22" s="134"/>
      <c r="CN22" s="134"/>
      <c r="CO22" s="134"/>
      <c r="CP22" s="134"/>
      <c r="CQ22" s="134"/>
      <c r="CR22" s="134"/>
      <c r="CS22" s="134"/>
      <c r="CT22" s="134"/>
      <c r="CU22" s="134"/>
      <c r="CV22" s="134"/>
      <c r="CW22" s="134"/>
      <c r="CX22" s="134"/>
      <c r="CY22" s="134"/>
      <c r="CZ22" s="134"/>
      <c r="DA22" s="135"/>
    </row>
    <row r="23" spans="1:105" s="10" customFormat="1" ht="14.25" customHeight="1" x14ac:dyDescent="0.2">
      <c r="A23" s="379">
        <v>1</v>
      </c>
      <c r="B23" s="379"/>
      <c r="C23" s="379"/>
      <c r="D23" s="379"/>
      <c r="E23" s="379"/>
      <c r="F23" s="379"/>
      <c r="G23" s="379"/>
      <c r="H23" s="379"/>
      <c r="I23" s="379"/>
      <c r="J23" s="379"/>
      <c r="K23" s="379">
        <v>2</v>
      </c>
      <c r="L23" s="379"/>
      <c r="M23" s="379"/>
      <c r="N23" s="379"/>
      <c r="O23" s="379"/>
      <c r="P23" s="379"/>
      <c r="Q23" s="379"/>
      <c r="R23" s="379"/>
      <c r="S23" s="379"/>
      <c r="T23" s="379"/>
      <c r="U23" s="379"/>
      <c r="V23" s="379"/>
      <c r="W23" s="379"/>
      <c r="X23" s="379"/>
      <c r="Y23" s="379"/>
      <c r="Z23" s="379"/>
      <c r="AA23" s="379"/>
      <c r="AB23" s="379"/>
      <c r="AC23" s="379"/>
      <c r="AD23" s="379"/>
      <c r="AE23" s="379"/>
      <c r="AF23" s="379"/>
      <c r="AG23" s="379"/>
      <c r="AH23" s="379"/>
      <c r="AI23" s="379"/>
      <c r="AJ23" s="379"/>
      <c r="AK23" s="379"/>
      <c r="AL23" s="379"/>
      <c r="AM23" s="379"/>
      <c r="AN23" s="379"/>
      <c r="AO23" s="379"/>
      <c r="AP23" s="379"/>
      <c r="AQ23" s="379"/>
      <c r="AR23" s="379"/>
      <c r="AS23" s="379"/>
      <c r="AT23" s="379"/>
      <c r="AU23" s="379"/>
      <c r="AV23" s="379"/>
      <c r="AW23" s="379"/>
      <c r="AX23" s="379"/>
      <c r="AY23" s="379"/>
      <c r="AZ23" s="379"/>
      <c r="BA23" s="379"/>
      <c r="BB23" s="379"/>
      <c r="BC23" s="379"/>
      <c r="BD23" s="379"/>
      <c r="BE23" s="379">
        <v>3</v>
      </c>
      <c r="BF23" s="379"/>
      <c r="BG23" s="379"/>
      <c r="BH23" s="379"/>
      <c r="BI23" s="379"/>
      <c r="BJ23" s="379"/>
      <c r="BK23" s="379"/>
      <c r="BL23" s="379"/>
      <c r="BM23" s="379"/>
      <c r="BN23" s="379"/>
      <c r="BO23" s="379"/>
      <c r="BP23" s="379"/>
      <c r="BQ23" s="379"/>
      <c r="BR23" s="379"/>
      <c r="BS23" s="379"/>
      <c r="BT23" s="379">
        <v>4</v>
      </c>
      <c r="BU23" s="379"/>
      <c r="BV23" s="379"/>
      <c r="BW23" s="379"/>
      <c r="BX23" s="379"/>
      <c r="BY23" s="379"/>
      <c r="BZ23" s="379"/>
      <c r="CA23" s="379"/>
      <c r="CB23" s="379"/>
      <c r="CC23" s="379"/>
      <c r="CD23" s="379"/>
      <c r="CE23" s="379"/>
      <c r="CF23" s="379"/>
      <c r="CG23" s="379"/>
      <c r="CH23" s="379"/>
      <c r="CI23" s="379"/>
      <c r="CJ23" s="379"/>
      <c r="CK23" s="379">
        <v>5</v>
      </c>
      <c r="CL23" s="379"/>
      <c r="CM23" s="379"/>
      <c r="CN23" s="379"/>
      <c r="CO23" s="379"/>
      <c r="CP23" s="379"/>
      <c r="CQ23" s="379"/>
      <c r="CR23" s="379"/>
      <c r="CS23" s="379"/>
      <c r="CT23" s="379"/>
      <c r="CU23" s="379"/>
      <c r="CV23" s="379"/>
      <c r="CW23" s="379"/>
      <c r="CX23" s="379"/>
      <c r="CY23" s="379"/>
      <c r="CZ23" s="379"/>
      <c r="DA23" s="379"/>
    </row>
    <row r="24" spans="1:105" s="10" customFormat="1" ht="17.25" customHeight="1" x14ac:dyDescent="0.2">
      <c r="A24" s="409" t="s">
        <v>437</v>
      </c>
      <c r="B24" s="410"/>
      <c r="C24" s="410"/>
      <c r="D24" s="41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410"/>
      <c r="AT24" s="410"/>
      <c r="AU24" s="410"/>
      <c r="AV24" s="410"/>
      <c r="AW24" s="410"/>
      <c r="AX24" s="410"/>
      <c r="AY24" s="410"/>
      <c r="AZ24" s="410"/>
      <c r="BA24" s="410"/>
      <c r="BB24" s="410"/>
      <c r="BC24" s="410"/>
      <c r="BD24" s="410"/>
      <c r="BE24" s="410"/>
      <c r="BF24" s="410"/>
      <c r="BG24" s="410"/>
      <c r="BH24" s="410"/>
      <c r="BI24" s="410"/>
      <c r="BJ24" s="410"/>
      <c r="BK24" s="410"/>
      <c r="BL24" s="410"/>
      <c r="BM24" s="410"/>
      <c r="BN24" s="410"/>
      <c r="BO24" s="410"/>
      <c r="BP24" s="410"/>
      <c r="BQ24" s="410"/>
      <c r="BR24" s="410"/>
      <c r="BS24" s="410"/>
      <c r="BT24" s="410"/>
      <c r="BU24" s="410"/>
      <c r="BV24" s="410"/>
      <c r="BW24" s="410"/>
      <c r="BX24" s="410"/>
      <c r="BY24" s="410"/>
      <c r="BZ24" s="410"/>
      <c r="CA24" s="410"/>
      <c r="CB24" s="410"/>
      <c r="CC24" s="410"/>
      <c r="CD24" s="410"/>
      <c r="CE24" s="410"/>
      <c r="CF24" s="410"/>
      <c r="CG24" s="410"/>
      <c r="CH24" s="410"/>
      <c r="CI24" s="410"/>
      <c r="CJ24" s="410"/>
      <c r="CK24" s="410"/>
      <c r="CL24" s="410"/>
      <c r="CM24" s="410"/>
      <c r="CN24" s="410"/>
      <c r="CO24" s="410"/>
      <c r="CP24" s="410"/>
      <c r="CQ24" s="410"/>
      <c r="CR24" s="410"/>
      <c r="CS24" s="410"/>
      <c r="CT24" s="410"/>
      <c r="CU24" s="410"/>
      <c r="CV24" s="410"/>
      <c r="CW24" s="410"/>
      <c r="CX24" s="410"/>
      <c r="CY24" s="410"/>
      <c r="CZ24" s="410"/>
      <c r="DA24" s="411"/>
    </row>
    <row r="25" spans="1:105" s="10" customFormat="1" ht="30" customHeight="1" x14ac:dyDescent="0.2">
      <c r="A25" s="433" t="s">
        <v>4</v>
      </c>
      <c r="B25" s="433"/>
      <c r="C25" s="433"/>
      <c r="D25" s="433"/>
      <c r="E25" s="433"/>
      <c r="F25" s="433"/>
      <c r="G25" s="433"/>
      <c r="H25" s="433"/>
      <c r="I25" s="433"/>
      <c r="J25" s="433"/>
      <c r="K25" s="31"/>
      <c r="L25" s="434" t="s">
        <v>793</v>
      </c>
      <c r="M25" s="434"/>
      <c r="N25" s="434"/>
      <c r="O25" s="434"/>
      <c r="P25" s="434"/>
      <c r="Q25" s="434"/>
      <c r="R25" s="434"/>
      <c r="S25" s="434"/>
      <c r="T25" s="434"/>
      <c r="U25" s="434"/>
      <c r="V25" s="434"/>
      <c r="W25" s="434"/>
      <c r="X25" s="434"/>
      <c r="Y25" s="434"/>
      <c r="Z25" s="434"/>
      <c r="AA25" s="434"/>
      <c r="AB25" s="434"/>
      <c r="AC25" s="434"/>
      <c r="AD25" s="434"/>
      <c r="AE25" s="434"/>
      <c r="AF25" s="434"/>
      <c r="AG25" s="434"/>
      <c r="AH25" s="434"/>
      <c r="AI25" s="434"/>
      <c r="AJ25" s="434"/>
      <c r="AK25" s="434"/>
      <c r="AL25" s="434"/>
      <c r="AM25" s="434"/>
      <c r="AN25" s="434"/>
      <c r="AO25" s="434"/>
      <c r="AP25" s="434"/>
      <c r="AQ25" s="434"/>
      <c r="AR25" s="434"/>
      <c r="AS25" s="434"/>
      <c r="AT25" s="434"/>
      <c r="AU25" s="434"/>
      <c r="AV25" s="434"/>
      <c r="AW25" s="434"/>
      <c r="AX25" s="434"/>
      <c r="AY25" s="434"/>
      <c r="AZ25" s="434"/>
      <c r="BA25" s="434"/>
      <c r="BB25" s="434"/>
      <c r="BC25" s="434"/>
      <c r="BD25" s="435"/>
      <c r="BE25" s="405" t="s">
        <v>126</v>
      </c>
      <c r="BF25" s="405"/>
      <c r="BG25" s="405"/>
      <c r="BH25" s="405"/>
      <c r="BI25" s="405"/>
      <c r="BJ25" s="405"/>
      <c r="BK25" s="405"/>
      <c r="BL25" s="405"/>
      <c r="BM25" s="405"/>
      <c r="BN25" s="405"/>
      <c r="BO25" s="405"/>
      <c r="BP25" s="405"/>
      <c r="BQ25" s="405"/>
      <c r="BR25" s="405"/>
      <c r="BS25" s="405"/>
      <c r="BT25" s="421">
        <v>10743.678979999999</v>
      </c>
      <c r="BU25" s="422"/>
      <c r="BV25" s="422"/>
      <c r="BW25" s="422"/>
      <c r="BX25" s="422"/>
      <c r="BY25" s="422"/>
      <c r="BZ25" s="422"/>
      <c r="CA25" s="422"/>
      <c r="CB25" s="422"/>
      <c r="CC25" s="422"/>
      <c r="CD25" s="422"/>
      <c r="CE25" s="422"/>
      <c r="CF25" s="422"/>
      <c r="CG25" s="422"/>
      <c r="CH25" s="422"/>
      <c r="CI25" s="422"/>
      <c r="CJ25" s="423"/>
      <c r="CK25" s="478" t="s">
        <v>1245</v>
      </c>
      <c r="CL25" s="479"/>
      <c r="CM25" s="479"/>
      <c r="CN25" s="479"/>
      <c r="CO25" s="479"/>
      <c r="CP25" s="479"/>
      <c r="CQ25" s="479"/>
      <c r="CR25" s="479"/>
      <c r="CS25" s="479"/>
      <c r="CT25" s="479"/>
      <c r="CU25" s="479"/>
      <c r="CV25" s="479"/>
      <c r="CW25" s="479"/>
      <c r="CX25" s="479"/>
      <c r="CY25" s="479"/>
      <c r="CZ25" s="479"/>
      <c r="DA25" s="480"/>
    </row>
    <row r="26" spans="1:105" s="10" customFormat="1" ht="107.25" customHeight="1" x14ac:dyDescent="0.2">
      <c r="A26" s="386" t="s">
        <v>5</v>
      </c>
      <c r="B26" s="386"/>
      <c r="C26" s="386"/>
      <c r="D26" s="386"/>
      <c r="E26" s="386"/>
      <c r="F26" s="386"/>
      <c r="G26" s="386"/>
      <c r="H26" s="386"/>
      <c r="I26" s="386"/>
      <c r="J26" s="386"/>
      <c r="K26" s="32"/>
      <c r="L26" s="384" t="s">
        <v>253</v>
      </c>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c r="AR26" s="384"/>
      <c r="AS26" s="384"/>
      <c r="AT26" s="384"/>
      <c r="AU26" s="384"/>
      <c r="AV26" s="384"/>
      <c r="AW26" s="384"/>
      <c r="AX26" s="384"/>
      <c r="AY26" s="384"/>
      <c r="AZ26" s="384"/>
      <c r="BA26" s="384"/>
      <c r="BB26" s="384"/>
      <c r="BC26" s="384"/>
      <c r="BD26" s="385"/>
      <c r="BE26" s="383">
        <v>32</v>
      </c>
      <c r="BF26" s="383"/>
      <c r="BG26" s="383"/>
      <c r="BH26" s="383"/>
      <c r="BI26" s="383"/>
      <c r="BJ26" s="383"/>
      <c r="BK26" s="383"/>
      <c r="BL26" s="383"/>
      <c r="BM26" s="383"/>
      <c r="BN26" s="383"/>
      <c r="BO26" s="383"/>
      <c r="BP26" s="383"/>
      <c r="BQ26" s="383"/>
      <c r="BR26" s="383"/>
      <c r="BS26" s="383"/>
      <c r="BT26" s="380">
        <v>7793.0196500000002</v>
      </c>
      <c r="BU26" s="381"/>
      <c r="BV26" s="381"/>
      <c r="BW26" s="381"/>
      <c r="BX26" s="381"/>
      <c r="BY26" s="381"/>
      <c r="BZ26" s="381"/>
      <c r="CA26" s="381"/>
      <c r="CB26" s="381"/>
      <c r="CC26" s="381"/>
      <c r="CD26" s="381"/>
      <c r="CE26" s="381"/>
      <c r="CF26" s="381"/>
      <c r="CG26" s="381"/>
      <c r="CH26" s="381"/>
      <c r="CI26" s="381"/>
      <c r="CJ26" s="382"/>
      <c r="CK26" s="380" t="s">
        <v>1188</v>
      </c>
      <c r="CL26" s="381"/>
      <c r="CM26" s="381"/>
      <c r="CN26" s="381"/>
      <c r="CO26" s="381"/>
      <c r="CP26" s="381"/>
      <c r="CQ26" s="381"/>
      <c r="CR26" s="381"/>
      <c r="CS26" s="381"/>
      <c r="CT26" s="381"/>
      <c r="CU26" s="381"/>
      <c r="CV26" s="381"/>
      <c r="CW26" s="381"/>
      <c r="CX26" s="381"/>
      <c r="CY26" s="381"/>
      <c r="CZ26" s="381"/>
      <c r="DA26" s="382"/>
    </row>
    <row r="27" spans="1:105" s="10" customFormat="1" ht="91.5" hidden="1" customHeight="1" x14ac:dyDescent="0.2">
      <c r="A27" s="386" t="s">
        <v>6</v>
      </c>
      <c r="B27" s="386"/>
      <c r="C27" s="386"/>
      <c r="D27" s="386"/>
      <c r="E27" s="386"/>
      <c r="F27" s="386"/>
      <c r="G27" s="386"/>
      <c r="H27" s="386"/>
      <c r="I27" s="386"/>
      <c r="J27" s="386"/>
      <c r="K27" s="32"/>
      <c r="L27" s="384" t="s">
        <v>794</v>
      </c>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4"/>
      <c r="AT27" s="384"/>
      <c r="AU27" s="384"/>
      <c r="AV27" s="384"/>
      <c r="AW27" s="384"/>
      <c r="AX27" s="384"/>
      <c r="AY27" s="384"/>
      <c r="AZ27" s="384"/>
      <c r="BA27" s="384"/>
      <c r="BB27" s="384"/>
      <c r="BC27" s="384"/>
      <c r="BD27" s="385"/>
      <c r="BE27" s="383"/>
      <c r="BF27" s="383"/>
      <c r="BG27" s="383"/>
      <c r="BH27" s="383"/>
      <c r="BI27" s="383"/>
      <c r="BJ27" s="383"/>
      <c r="BK27" s="383"/>
      <c r="BL27" s="383"/>
      <c r="BM27" s="383"/>
      <c r="BN27" s="383"/>
      <c r="BO27" s="383"/>
      <c r="BP27" s="383"/>
      <c r="BQ27" s="383"/>
      <c r="BR27" s="383"/>
      <c r="BS27" s="383"/>
      <c r="BT27" s="380">
        <v>0</v>
      </c>
      <c r="BU27" s="381"/>
      <c r="BV27" s="381"/>
      <c r="BW27" s="381"/>
      <c r="BX27" s="381"/>
      <c r="BY27" s="381"/>
      <c r="BZ27" s="381"/>
      <c r="CA27" s="381"/>
      <c r="CB27" s="381"/>
      <c r="CC27" s="381"/>
      <c r="CD27" s="381"/>
      <c r="CE27" s="381"/>
      <c r="CF27" s="381"/>
      <c r="CG27" s="381"/>
      <c r="CH27" s="381"/>
      <c r="CI27" s="381"/>
      <c r="CJ27" s="382"/>
      <c r="CK27" s="380">
        <v>0</v>
      </c>
      <c r="CL27" s="381"/>
      <c r="CM27" s="381"/>
      <c r="CN27" s="381"/>
      <c r="CO27" s="381"/>
      <c r="CP27" s="381"/>
      <c r="CQ27" s="381"/>
      <c r="CR27" s="381"/>
      <c r="CS27" s="381"/>
      <c r="CT27" s="381"/>
      <c r="CU27" s="381"/>
      <c r="CV27" s="381"/>
      <c r="CW27" s="381"/>
      <c r="CX27" s="381"/>
      <c r="CY27" s="381"/>
      <c r="CZ27" s="381"/>
      <c r="DA27" s="382"/>
    </row>
    <row r="28" spans="1:105" s="10" customFormat="1" ht="15.75" customHeight="1" x14ac:dyDescent="0.2">
      <c r="A28" s="386" t="s">
        <v>7</v>
      </c>
      <c r="B28" s="386"/>
      <c r="C28" s="386"/>
      <c r="D28" s="386"/>
      <c r="E28" s="386"/>
      <c r="F28" s="386"/>
      <c r="G28" s="386"/>
      <c r="H28" s="386"/>
      <c r="I28" s="386"/>
      <c r="J28" s="386"/>
      <c r="K28" s="32"/>
      <c r="L28" s="384" t="s">
        <v>255</v>
      </c>
      <c r="M28" s="384"/>
      <c r="N28" s="384"/>
      <c r="O28" s="384"/>
      <c r="P28" s="384"/>
      <c r="Q28" s="384"/>
      <c r="R28" s="384"/>
      <c r="S28" s="384"/>
      <c r="T28" s="384"/>
      <c r="U28" s="384"/>
      <c r="V28" s="384"/>
      <c r="W28" s="384"/>
      <c r="X28" s="384"/>
      <c r="Y28" s="384"/>
      <c r="Z28" s="384"/>
      <c r="AA28" s="384"/>
      <c r="AB28" s="384"/>
      <c r="AC28" s="384"/>
      <c r="AD28" s="384"/>
      <c r="AE28" s="384"/>
      <c r="AF28" s="384"/>
      <c r="AG28" s="384"/>
      <c r="AH28" s="384"/>
      <c r="AI28" s="384"/>
      <c r="AJ28" s="384"/>
      <c r="AK28" s="384"/>
      <c r="AL28" s="384"/>
      <c r="AM28" s="384"/>
      <c r="AN28" s="384"/>
      <c r="AO28" s="384"/>
      <c r="AP28" s="384"/>
      <c r="AQ28" s="384"/>
      <c r="AR28" s="384"/>
      <c r="AS28" s="384"/>
      <c r="AT28" s="384"/>
      <c r="AU28" s="384"/>
      <c r="AV28" s="384"/>
      <c r="AW28" s="384"/>
      <c r="AX28" s="384"/>
      <c r="AY28" s="384"/>
      <c r="AZ28" s="384"/>
      <c r="BA28" s="384"/>
      <c r="BB28" s="384"/>
      <c r="BC28" s="384"/>
      <c r="BD28" s="385"/>
      <c r="BE28" s="383">
        <v>34</v>
      </c>
      <c r="BF28" s="383"/>
      <c r="BG28" s="383"/>
      <c r="BH28" s="383"/>
      <c r="BI28" s="383"/>
      <c r="BJ28" s="383"/>
      <c r="BK28" s="383"/>
      <c r="BL28" s="383"/>
      <c r="BM28" s="383"/>
      <c r="BN28" s="383"/>
      <c r="BO28" s="383"/>
      <c r="BP28" s="383"/>
      <c r="BQ28" s="383"/>
      <c r="BR28" s="383"/>
      <c r="BS28" s="383"/>
      <c r="BT28" s="380">
        <v>5237.7413299999998</v>
      </c>
      <c r="BU28" s="381"/>
      <c r="BV28" s="381"/>
      <c r="BW28" s="381"/>
      <c r="BX28" s="381"/>
      <c r="BY28" s="381"/>
      <c r="BZ28" s="381"/>
      <c r="CA28" s="381"/>
      <c r="CB28" s="381"/>
      <c r="CC28" s="381"/>
      <c r="CD28" s="381"/>
      <c r="CE28" s="381"/>
      <c r="CF28" s="381"/>
      <c r="CG28" s="381"/>
      <c r="CH28" s="381"/>
      <c r="CI28" s="381"/>
      <c r="CJ28" s="382"/>
      <c r="CK28" s="380">
        <v>4004.6505099999999</v>
      </c>
      <c r="CL28" s="381"/>
      <c r="CM28" s="381"/>
      <c r="CN28" s="381"/>
      <c r="CO28" s="381"/>
      <c r="CP28" s="381"/>
      <c r="CQ28" s="381"/>
      <c r="CR28" s="381"/>
      <c r="CS28" s="381"/>
      <c r="CT28" s="381"/>
      <c r="CU28" s="381"/>
      <c r="CV28" s="381"/>
      <c r="CW28" s="381"/>
      <c r="CX28" s="381"/>
      <c r="CY28" s="381"/>
      <c r="CZ28" s="381"/>
      <c r="DA28" s="382"/>
    </row>
    <row r="29" spans="1:105" s="10" customFormat="1" ht="45.75" hidden="1" customHeight="1" x14ac:dyDescent="0.2">
      <c r="A29" s="386" t="s">
        <v>17</v>
      </c>
      <c r="B29" s="386"/>
      <c r="C29" s="386"/>
      <c r="D29" s="386"/>
      <c r="E29" s="386"/>
      <c r="F29" s="386"/>
      <c r="G29" s="386"/>
      <c r="H29" s="386"/>
      <c r="I29" s="386"/>
      <c r="J29" s="386"/>
      <c r="K29" s="32"/>
      <c r="L29" s="384" t="s">
        <v>792</v>
      </c>
      <c r="M29" s="384"/>
      <c r="N29" s="384"/>
      <c r="O29" s="384"/>
      <c r="P29" s="384"/>
      <c r="Q29" s="384"/>
      <c r="R29" s="384"/>
      <c r="S29" s="384"/>
      <c r="T29" s="384"/>
      <c r="U29" s="384"/>
      <c r="V29" s="384"/>
      <c r="W29" s="384"/>
      <c r="X29" s="384"/>
      <c r="Y29" s="384"/>
      <c r="Z29" s="384"/>
      <c r="AA29" s="384"/>
      <c r="AB29" s="384"/>
      <c r="AC29" s="384"/>
      <c r="AD29" s="384"/>
      <c r="AE29" s="384"/>
      <c r="AF29" s="384"/>
      <c r="AG29" s="384"/>
      <c r="AH29" s="384"/>
      <c r="AI29" s="384"/>
      <c r="AJ29" s="384"/>
      <c r="AK29" s="384"/>
      <c r="AL29" s="384"/>
      <c r="AM29" s="384"/>
      <c r="AN29" s="384"/>
      <c r="AO29" s="384"/>
      <c r="AP29" s="384"/>
      <c r="AQ29" s="384"/>
      <c r="AR29" s="384"/>
      <c r="AS29" s="384"/>
      <c r="AT29" s="384"/>
      <c r="AU29" s="384"/>
      <c r="AV29" s="384"/>
      <c r="AW29" s="384"/>
      <c r="AX29" s="384"/>
      <c r="AY29" s="384"/>
      <c r="AZ29" s="384"/>
      <c r="BA29" s="384"/>
      <c r="BB29" s="384"/>
      <c r="BC29" s="384"/>
      <c r="BD29" s="385"/>
      <c r="BE29" s="383"/>
      <c r="BF29" s="383"/>
      <c r="BG29" s="383"/>
      <c r="BH29" s="383"/>
      <c r="BI29" s="383"/>
      <c r="BJ29" s="383"/>
      <c r="BK29" s="383"/>
      <c r="BL29" s="383"/>
      <c r="BM29" s="383"/>
      <c r="BN29" s="383"/>
      <c r="BO29" s="383"/>
      <c r="BP29" s="383"/>
      <c r="BQ29" s="383"/>
      <c r="BR29" s="383"/>
      <c r="BS29" s="383"/>
      <c r="BT29" s="380">
        <v>0</v>
      </c>
      <c r="BU29" s="381"/>
      <c r="BV29" s="381"/>
      <c r="BW29" s="381"/>
      <c r="BX29" s="381"/>
      <c r="BY29" s="381"/>
      <c r="BZ29" s="381"/>
      <c r="CA29" s="381"/>
      <c r="CB29" s="381"/>
      <c r="CC29" s="381"/>
      <c r="CD29" s="381"/>
      <c r="CE29" s="381"/>
      <c r="CF29" s="381"/>
      <c r="CG29" s="381"/>
      <c r="CH29" s="381"/>
      <c r="CI29" s="381"/>
      <c r="CJ29" s="382"/>
      <c r="CK29" s="380">
        <v>0</v>
      </c>
      <c r="CL29" s="381"/>
      <c r="CM29" s="381"/>
      <c r="CN29" s="381"/>
      <c r="CO29" s="381"/>
      <c r="CP29" s="381"/>
      <c r="CQ29" s="381"/>
      <c r="CR29" s="381"/>
      <c r="CS29" s="381"/>
      <c r="CT29" s="381"/>
      <c r="CU29" s="381"/>
      <c r="CV29" s="381"/>
      <c r="CW29" s="381"/>
      <c r="CX29" s="381"/>
      <c r="CY29" s="381"/>
      <c r="CZ29" s="381"/>
      <c r="DA29" s="382"/>
    </row>
    <row r="30" spans="1:105" s="10" customFormat="1" ht="93" hidden="1" customHeight="1" x14ac:dyDescent="0.2">
      <c r="A30" s="386" t="s">
        <v>8</v>
      </c>
      <c r="B30" s="386"/>
      <c r="C30" s="386"/>
      <c r="D30" s="386"/>
      <c r="E30" s="386"/>
      <c r="F30" s="386"/>
      <c r="G30" s="386"/>
      <c r="H30" s="386"/>
      <c r="I30" s="386"/>
      <c r="J30" s="386"/>
      <c r="K30" s="32"/>
      <c r="L30" s="384" t="s">
        <v>257</v>
      </c>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384"/>
      <c r="AL30" s="384"/>
      <c r="AM30" s="384"/>
      <c r="AN30" s="384"/>
      <c r="AO30" s="384"/>
      <c r="AP30" s="384"/>
      <c r="AQ30" s="384"/>
      <c r="AR30" s="384"/>
      <c r="AS30" s="384"/>
      <c r="AT30" s="384"/>
      <c r="AU30" s="384"/>
      <c r="AV30" s="384"/>
      <c r="AW30" s="384"/>
      <c r="AX30" s="384"/>
      <c r="AY30" s="384"/>
      <c r="AZ30" s="384"/>
      <c r="BA30" s="384"/>
      <c r="BB30" s="384"/>
      <c r="BC30" s="384"/>
      <c r="BD30" s="385"/>
      <c r="BE30" s="383"/>
      <c r="BF30" s="383"/>
      <c r="BG30" s="383"/>
      <c r="BH30" s="383"/>
      <c r="BI30" s="383"/>
      <c r="BJ30" s="383"/>
      <c r="BK30" s="383"/>
      <c r="BL30" s="383"/>
      <c r="BM30" s="383"/>
      <c r="BN30" s="383"/>
      <c r="BO30" s="383"/>
      <c r="BP30" s="383"/>
      <c r="BQ30" s="383"/>
      <c r="BR30" s="383"/>
      <c r="BS30" s="383"/>
      <c r="BT30" s="380">
        <v>0</v>
      </c>
      <c r="BU30" s="381"/>
      <c r="BV30" s="381"/>
      <c r="BW30" s="381"/>
      <c r="BX30" s="381"/>
      <c r="BY30" s="381"/>
      <c r="BZ30" s="381"/>
      <c r="CA30" s="381"/>
      <c r="CB30" s="381"/>
      <c r="CC30" s="381"/>
      <c r="CD30" s="381"/>
      <c r="CE30" s="381"/>
      <c r="CF30" s="381"/>
      <c r="CG30" s="381"/>
      <c r="CH30" s="381"/>
      <c r="CI30" s="381"/>
      <c r="CJ30" s="382"/>
      <c r="CK30" s="380">
        <v>0</v>
      </c>
      <c r="CL30" s="381"/>
      <c r="CM30" s="381"/>
      <c r="CN30" s="381"/>
      <c r="CO30" s="381"/>
      <c r="CP30" s="381"/>
      <c r="CQ30" s="381"/>
      <c r="CR30" s="381"/>
      <c r="CS30" s="381"/>
      <c r="CT30" s="381"/>
      <c r="CU30" s="381"/>
      <c r="CV30" s="381"/>
      <c r="CW30" s="381"/>
      <c r="CX30" s="381"/>
      <c r="CY30" s="381"/>
      <c r="CZ30" s="381"/>
      <c r="DA30" s="382"/>
    </row>
    <row r="31" spans="1:105" s="10" customFormat="1" ht="75" hidden="1" customHeight="1" x14ac:dyDescent="0.2">
      <c r="A31" s="386" t="s">
        <v>9</v>
      </c>
      <c r="B31" s="386"/>
      <c r="C31" s="386"/>
      <c r="D31" s="386"/>
      <c r="E31" s="386"/>
      <c r="F31" s="386"/>
      <c r="G31" s="386"/>
      <c r="H31" s="386"/>
      <c r="I31" s="386"/>
      <c r="J31" s="386"/>
      <c r="K31" s="32"/>
      <c r="L31" s="384" t="s">
        <v>258</v>
      </c>
      <c r="M31" s="384"/>
      <c r="N31" s="384"/>
      <c r="O31" s="384"/>
      <c r="P31" s="384"/>
      <c r="Q31" s="384"/>
      <c r="R31" s="384"/>
      <c r="S31" s="384"/>
      <c r="T31" s="384"/>
      <c r="U31" s="384"/>
      <c r="V31" s="384"/>
      <c r="W31" s="384"/>
      <c r="X31" s="384"/>
      <c r="Y31" s="384"/>
      <c r="Z31" s="384"/>
      <c r="AA31" s="384"/>
      <c r="AB31" s="384"/>
      <c r="AC31" s="384"/>
      <c r="AD31" s="384"/>
      <c r="AE31" s="384"/>
      <c r="AF31" s="384"/>
      <c r="AG31" s="384"/>
      <c r="AH31" s="384"/>
      <c r="AI31" s="384"/>
      <c r="AJ31" s="384"/>
      <c r="AK31" s="384"/>
      <c r="AL31" s="384"/>
      <c r="AM31" s="384"/>
      <c r="AN31" s="384"/>
      <c r="AO31" s="384"/>
      <c r="AP31" s="384"/>
      <c r="AQ31" s="384"/>
      <c r="AR31" s="384"/>
      <c r="AS31" s="384"/>
      <c r="AT31" s="384"/>
      <c r="AU31" s="384"/>
      <c r="AV31" s="384"/>
      <c r="AW31" s="384"/>
      <c r="AX31" s="384"/>
      <c r="AY31" s="384"/>
      <c r="AZ31" s="384"/>
      <c r="BA31" s="384"/>
      <c r="BB31" s="384"/>
      <c r="BC31" s="384"/>
      <c r="BD31" s="385"/>
      <c r="BE31" s="383"/>
      <c r="BF31" s="383"/>
      <c r="BG31" s="383"/>
      <c r="BH31" s="383"/>
      <c r="BI31" s="383"/>
      <c r="BJ31" s="383"/>
      <c r="BK31" s="383"/>
      <c r="BL31" s="383"/>
      <c r="BM31" s="383"/>
      <c r="BN31" s="383"/>
      <c r="BO31" s="383"/>
      <c r="BP31" s="383"/>
      <c r="BQ31" s="383"/>
      <c r="BR31" s="383"/>
      <c r="BS31" s="383"/>
      <c r="BT31" s="380">
        <v>0</v>
      </c>
      <c r="BU31" s="381"/>
      <c r="BV31" s="381"/>
      <c r="BW31" s="381"/>
      <c r="BX31" s="381"/>
      <c r="BY31" s="381"/>
      <c r="BZ31" s="381"/>
      <c r="CA31" s="381"/>
      <c r="CB31" s="381"/>
      <c r="CC31" s="381"/>
      <c r="CD31" s="381"/>
      <c r="CE31" s="381"/>
      <c r="CF31" s="381"/>
      <c r="CG31" s="381"/>
      <c r="CH31" s="381"/>
      <c r="CI31" s="381"/>
      <c r="CJ31" s="382"/>
      <c r="CK31" s="380">
        <v>0</v>
      </c>
      <c r="CL31" s="381"/>
      <c r="CM31" s="381"/>
      <c r="CN31" s="381"/>
      <c r="CO31" s="381"/>
      <c r="CP31" s="381"/>
      <c r="CQ31" s="381"/>
      <c r="CR31" s="381"/>
      <c r="CS31" s="381"/>
      <c r="CT31" s="381"/>
      <c r="CU31" s="381"/>
      <c r="CV31" s="381"/>
      <c r="CW31" s="381"/>
      <c r="CX31" s="381"/>
      <c r="CY31" s="381"/>
      <c r="CZ31" s="381"/>
      <c r="DA31" s="382"/>
    </row>
    <row r="32" spans="1:105" s="10" customFormat="1" ht="75" hidden="1" customHeight="1" x14ac:dyDescent="0.2">
      <c r="A32" s="386" t="s">
        <v>10</v>
      </c>
      <c r="B32" s="386"/>
      <c r="C32" s="386"/>
      <c r="D32" s="386"/>
      <c r="E32" s="386"/>
      <c r="F32" s="386"/>
      <c r="G32" s="386"/>
      <c r="H32" s="386"/>
      <c r="I32" s="386"/>
      <c r="J32" s="386"/>
      <c r="K32" s="32"/>
      <c r="L32" s="384" t="s">
        <v>259</v>
      </c>
      <c r="M32" s="384"/>
      <c r="N32" s="384"/>
      <c r="O32" s="384"/>
      <c r="P32" s="384"/>
      <c r="Q32" s="384"/>
      <c r="R32" s="384"/>
      <c r="S32" s="384"/>
      <c r="T32" s="384"/>
      <c r="U32" s="384"/>
      <c r="V32" s="384"/>
      <c r="W32" s="384"/>
      <c r="X32" s="384"/>
      <c r="Y32" s="384"/>
      <c r="Z32" s="384"/>
      <c r="AA32" s="384"/>
      <c r="AB32" s="384"/>
      <c r="AC32" s="384"/>
      <c r="AD32" s="384"/>
      <c r="AE32" s="384"/>
      <c r="AF32" s="384"/>
      <c r="AG32" s="384"/>
      <c r="AH32" s="384"/>
      <c r="AI32" s="384"/>
      <c r="AJ32" s="384"/>
      <c r="AK32" s="384"/>
      <c r="AL32" s="384"/>
      <c r="AM32" s="384"/>
      <c r="AN32" s="384"/>
      <c r="AO32" s="384"/>
      <c r="AP32" s="384"/>
      <c r="AQ32" s="384"/>
      <c r="AR32" s="384"/>
      <c r="AS32" s="384"/>
      <c r="AT32" s="384"/>
      <c r="AU32" s="384"/>
      <c r="AV32" s="384"/>
      <c r="AW32" s="384"/>
      <c r="AX32" s="384"/>
      <c r="AY32" s="384"/>
      <c r="AZ32" s="384"/>
      <c r="BA32" s="384"/>
      <c r="BB32" s="384"/>
      <c r="BC32" s="384"/>
      <c r="BD32" s="385"/>
      <c r="BE32" s="383"/>
      <c r="BF32" s="383"/>
      <c r="BG32" s="383"/>
      <c r="BH32" s="383"/>
      <c r="BI32" s="383"/>
      <c r="BJ32" s="383"/>
      <c r="BK32" s="383"/>
      <c r="BL32" s="383"/>
      <c r="BM32" s="383"/>
      <c r="BN32" s="383"/>
      <c r="BO32" s="383"/>
      <c r="BP32" s="383"/>
      <c r="BQ32" s="383"/>
      <c r="BR32" s="383"/>
      <c r="BS32" s="383"/>
      <c r="BT32" s="380">
        <v>0</v>
      </c>
      <c r="BU32" s="381"/>
      <c r="BV32" s="381"/>
      <c r="BW32" s="381"/>
      <c r="BX32" s="381"/>
      <c r="BY32" s="381"/>
      <c r="BZ32" s="381"/>
      <c r="CA32" s="381"/>
      <c r="CB32" s="381"/>
      <c r="CC32" s="381"/>
      <c r="CD32" s="381"/>
      <c r="CE32" s="381"/>
      <c r="CF32" s="381"/>
      <c r="CG32" s="381"/>
      <c r="CH32" s="381"/>
      <c r="CI32" s="381"/>
      <c r="CJ32" s="382"/>
      <c r="CK32" s="380">
        <v>0</v>
      </c>
      <c r="CL32" s="381"/>
      <c r="CM32" s="381"/>
      <c r="CN32" s="381"/>
      <c r="CO32" s="381"/>
      <c r="CP32" s="381"/>
      <c r="CQ32" s="381"/>
      <c r="CR32" s="381"/>
      <c r="CS32" s="381"/>
      <c r="CT32" s="381"/>
      <c r="CU32" s="381"/>
      <c r="CV32" s="381"/>
      <c r="CW32" s="381"/>
      <c r="CX32" s="381"/>
      <c r="CY32" s="381"/>
      <c r="CZ32" s="381"/>
      <c r="DA32" s="382"/>
    </row>
    <row r="33" spans="1:105" s="10" customFormat="1" ht="124.5" hidden="1" customHeight="1" x14ac:dyDescent="0.2">
      <c r="A33" s="386" t="s">
        <v>11</v>
      </c>
      <c r="B33" s="386"/>
      <c r="C33" s="386"/>
      <c r="D33" s="386"/>
      <c r="E33" s="386"/>
      <c r="F33" s="386"/>
      <c r="G33" s="386"/>
      <c r="H33" s="386"/>
      <c r="I33" s="386"/>
      <c r="J33" s="386"/>
      <c r="K33" s="32"/>
      <c r="L33" s="384" t="s">
        <v>260</v>
      </c>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c r="AZ33" s="384"/>
      <c r="BA33" s="384"/>
      <c r="BB33" s="384"/>
      <c r="BC33" s="384"/>
      <c r="BD33" s="385"/>
      <c r="BE33" s="383"/>
      <c r="BF33" s="383"/>
      <c r="BG33" s="383"/>
      <c r="BH33" s="383"/>
      <c r="BI33" s="383"/>
      <c r="BJ33" s="383"/>
      <c r="BK33" s="383"/>
      <c r="BL33" s="383"/>
      <c r="BM33" s="383"/>
      <c r="BN33" s="383"/>
      <c r="BO33" s="383"/>
      <c r="BP33" s="383"/>
      <c r="BQ33" s="383"/>
      <c r="BR33" s="383"/>
      <c r="BS33" s="383"/>
      <c r="BT33" s="380">
        <v>0</v>
      </c>
      <c r="BU33" s="381"/>
      <c r="BV33" s="381"/>
      <c r="BW33" s="381"/>
      <c r="BX33" s="381"/>
      <c r="BY33" s="381"/>
      <c r="BZ33" s="381"/>
      <c r="CA33" s="381"/>
      <c r="CB33" s="381"/>
      <c r="CC33" s="381"/>
      <c r="CD33" s="381"/>
      <c r="CE33" s="381"/>
      <c r="CF33" s="381"/>
      <c r="CG33" s="381"/>
      <c r="CH33" s="381"/>
      <c r="CI33" s="381"/>
      <c r="CJ33" s="382"/>
      <c r="CK33" s="380">
        <v>0</v>
      </c>
      <c r="CL33" s="381"/>
      <c r="CM33" s="381"/>
      <c r="CN33" s="381"/>
      <c r="CO33" s="381"/>
      <c r="CP33" s="381"/>
      <c r="CQ33" s="381"/>
      <c r="CR33" s="381"/>
      <c r="CS33" s="381"/>
      <c r="CT33" s="381"/>
      <c r="CU33" s="381"/>
      <c r="CV33" s="381"/>
      <c r="CW33" s="381"/>
      <c r="CX33" s="381"/>
      <c r="CY33" s="381"/>
      <c r="CZ33" s="381"/>
      <c r="DA33" s="382"/>
    </row>
    <row r="34" spans="1:105" s="10" customFormat="1" ht="93.75" customHeight="1" x14ac:dyDescent="0.2">
      <c r="A34" s="386" t="s">
        <v>12</v>
      </c>
      <c r="B34" s="386"/>
      <c r="C34" s="386"/>
      <c r="D34" s="386"/>
      <c r="E34" s="386"/>
      <c r="F34" s="386"/>
      <c r="G34" s="386"/>
      <c r="H34" s="386"/>
      <c r="I34" s="386"/>
      <c r="J34" s="386"/>
      <c r="K34" s="11"/>
      <c r="L34" s="384" t="s">
        <v>261</v>
      </c>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4"/>
      <c r="AJ34" s="384"/>
      <c r="AK34" s="384"/>
      <c r="AL34" s="384"/>
      <c r="AM34" s="384"/>
      <c r="AN34" s="384"/>
      <c r="AO34" s="384"/>
      <c r="AP34" s="384"/>
      <c r="AQ34" s="384"/>
      <c r="AR34" s="384"/>
      <c r="AS34" s="384"/>
      <c r="AT34" s="384"/>
      <c r="AU34" s="384"/>
      <c r="AV34" s="384"/>
      <c r="AW34" s="384"/>
      <c r="AX34" s="384"/>
      <c r="AY34" s="384"/>
      <c r="AZ34" s="384"/>
      <c r="BA34" s="384"/>
      <c r="BB34" s="384"/>
      <c r="BC34" s="384"/>
      <c r="BD34" s="385"/>
      <c r="BE34" s="383"/>
      <c r="BF34" s="383"/>
      <c r="BG34" s="383"/>
      <c r="BH34" s="383"/>
      <c r="BI34" s="383"/>
      <c r="BJ34" s="383"/>
      <c r="BK34" s="383"/>
      <c r="BL34" s="383"/>
      <c r="BM34" s="383"/>
      <c r="BN34" s="383"/>
      <c r="BO34" s="383"/>
      <c r="BP34" s="383"/>
      <c r="BQ34" s="383"/>
      <c r="BR34" s="383"/>
      <c r="BS34" s="383"/>
      <c r="BT34" s="442" t="s">
        <v>1246</v>
      </c>
      <c r="BU34" s="443"/>
      <c r="BV34" s="443"/>
      <c r="BW34" s="443"/>
      <c r="BX34" s="443"/>
      <c r="BY34" s="443"/>
      <c r="BZ34" s="443"/>
      <c r="CA34" s="443"/>
      <c r="CB34" s="443"/>
      <c r="CC34" s="443"/>
      <c r="CD34" s="443"/>
      <c r="CE34" s="443"/>
      <c r="CF34" s="443"/>
      <c r="CG34" s="443"/>
      <c r="CH34" s="443"/>
      <c r="CI34" s="443"/>
      <c r="CJ34" s="444"/>
      <c r="CK34" s="442" t="s">
        <v>1247</v>
      </c>
      <c r="CL34" s="443"/>
      <c r="CM34" s="443"/>
      <c r="CN34" s="443"/>
      <c r="CO34" s="443"/>
      <c r="CP34" s="443"/>
      <c r="CQ34" s="443"/>
      <c r="CR34" s="443"/>
      <c r="CS34" s="443"/>
      <c r="CT34" s="443"/>
      <c r="CU34" s="443"/>
      <c r="CV34" s="443"/>
      <c r="CW34" s="443"/>
      <c r="CX34" s="443"/>
      <c r="CY34" s="443"/>
      <c r="CZ34" s="443"/>
      <c r="DA34" s="444"/>
    </row>
    <row r="35" spans="1:105" s="10" customFormat="1" ht="108" hidden="1" customHeight="1" x14ac:dyDescent="0.2">
      <c r="A35" s="386" t="s">
        <v>13</v>
      </c>
      <c r="B35" s="386"/>
      <c r="C35" s="386"/>
      <c r="D35" s="386"/>
      <c r="E35" s="386"/>
      <c r="F35" s="386"/>
      <c r="G35" s="386"/>
      <c r="H35" s="386"/>
      <c r="I35" s="386"/>
      <c r="J35" s="386"/>
      <c r="K35" s="11"/>
      <c r="L35" s="384" t="s">
        <v>262</v>
      </c>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c r="AU35" s="384"/>
      <c r="AV35" s="384"/>
      <c r="AW35" s="384"/>
      <c r="AX35" s="384"/>
      <c r="AY35" s="384"/>
      <c r="AZ35" s="384"/>
      <c r="BA35" s="384"/>
      <c r="BB35" s="384"/>
      <c r="BC35" s="384"/>
      <c r="BD35" s="385"/>
      <c r="BE35" s="383"/>
      <c r="BF35" s="383"/>
      <c r="BG35" s="383"/>
      <c r="BH35" s="383"/>
      <c r="BI35" s="383"/>
      <c r="BJ35" s="383"/>
      <c r="BK35" s="383"/>
      <c r="BL35" s="383"/>
      <c r="BM35" s="383"/>
      <c r="BN35" s="383"/>
      <c r="BO35" s="383"/>
      <c r="BP35" s="383"/>
      <c r="BQ35" s="383"/>
      <c r="BR35" s="383"/>
      <c r="BS35" s="383"/>
      <c r="BT35" s="380">
        <v>0</v>
      </c>
      <c r="BU35" s="381"/>
      <c r="BV35" s="381"/>
      <c r="BW35" s="381"/>
      <c r="BX35" s="381"/>
      <c r="BY35" s="381"/>
      <c r="BZ35" s="381"/>
      <c r="CA35" s="381"/>
      <c r="CB35" s="381"/>
      <c r="CC35" s="381"/>
      <c r="CD35" s="381"/>
      <c r="CE35" s="381"/>
      <c r="CF35" s="381"/>
      <c r="CG35" s="381"/>
      <c r="CH35" s="381"/>
      <c r="CI35" s="381"/>
      <c r="CJ35" s="382"/>
      <c r="CK35" s="380">
        <v>0</v>
      </c>
      <c r="CL35" s="381"/>
      <c r="CM35" s="381"/>
      <c r="CN35" s="381"/>
      <c r="CO35" s="381"/>
      <c r="CP35" s="381"/>
      <c r="CQ35" s="381"/>
      <c r="CR35" s="381"/>
      <c r="CS35" s="381"/>
      <c r="CT35" s="381"/>
      <c r="CU35" s="381"/>
      <c r="CV35" s="381"/>
      <c r="CW35" s="381"/>
      <c r="CX35" s="381"/>
      <c r="CY35" s="381"/>
      <c r="CZ35" s="381"/>
      <c r="DA35" s="382"/>
    </row>
    <row r="36" spans="1:105" s="10" customFormat="1" ht="64.5" hidden="1" customHeight="1" x14ac:dyDescent="0.2">
      <c r="A36" s="386" t="s">
        <v>14</v>
      </c>
      <c r="B36" s="386"/>
      <c r="C36" s="386"/>
      <c r="D36" s="386"/>
      <c r="E36" s="386"/>
      <c r="F36" s="386"/>
      <c r="G36" s="386"/>
      <c r="H36" s="386"/>
      <c r="I36" s="386"/>
      <c r="J36" s="386"/>
      <c r="K36" s="11"/>
      <c r="L36" s="384" t="s">
        <v>795</v>
      </c>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4"/>
      <c r="AJ36" s="384"/>
      <c r="AK36" s="384"/>
      <c r="AL36" s="384"/>
      <c r="AM36" s="384"/>
      <c r="AN36" s="384"/>
      <c r="AO36" s="384"/>
      <c r="AP36" s="384"/>
      <c r="AQ36" s="384"/>
      <c r="AR36" s="384"/>
      <c r="AS36" s="384"/>
      <c r="AT36" s="384"/>
      <c r="AU36" s="384"/>
      <c r="AV36" s="384"/>
      <c r="AW36" s="384"/>
      <c r="AX36" s="384"/>
      <c r="AY36" s="384"/>
      <c r="AZ36" s="384"/>
      <c r="BA36" s="384"/>
      <c r="BB36" s="384"/>
      <c r="BC36" s="384"/>
      <c r="BD36" s="385"/>
      <c r="BE36" s="383"/>
      <c r="BF36" s="383"/>
      <c r="BG36" s="383"/>
      <c r="BH36" s="383"/>
      <c r="BI36" s="383"/>
      <c r="BJ36" s="383"/>
      <c r="BK36" s="383"/>
      <c r="BL36" s="383"/>
      <c r="BM36" s="383"/>
      <c r="BN36" s="383"/>
      <c r="BO36" s="383"/>
      <c r="BP36" s="383"/>
      <c r="BQ36" s="383"/>
      <c r="BR36" s="383"/>
      <c r="BS36" s="383"/>
      <c r="BT36" s="380">
        <v>0</v>
      </c>
      <c r="BU36" s="381"/>
      <c r="BV36" s="381"/>
      <c r="BW36" s="381"/>
      <c r="BX36" s="381"/>
      <c r="BY36" s="381"/>
      <c r="BZ36" s="381"/>
      <c r="CA36" s="381"/>
      <c r="CB36" s="381"/>
      <c r="CC36" s="381"/>
      <c r="CD36" s="381"/>
      <c r="CE36" s="381"/>
      <c r="CF36" s="381"/>
      <c r="CG36" s="381"/>
      <c r="CH36" s="381"/>
      <c r="CI36" s="381"/>
      <c r="CJ36" s="382"/>
      <c r="CK36" s="380">
        <v>0</v>
      </c>
      <c r="CL36" s="381"/>
      <c r="CM36" s="381"/>
      <c r="CN36" s="381"/>
      <c r="CO36" s="381"/>
      <c r="CP36" s="381"/>
      <c r="CQ36" s="381"/>
      <c r="CR36" s="381"/>
      <c r="CS36" s="381"/>
      <c r="CT36" s="381"/>
      <c r="CU36" s="381"/>
      <c r="CV36" s="381"/>
      <c r="CW36" s="381"/>
      <c r="CX36" s="381"/>
      <c r="CY36" s="381"/>
      <c r="CZ36" s="381"/>
      <c r="DA36" s="382"/>
    </row>
    <row r="37" spans="1:105" s="10" customFormat="1" ht="45" hidden="1" customHeight="1" x14ac:dyDescent="0.2">
      <c r="A37" s="386" t="s">
        <v>15</v>
      </c>
      <c r="B37" s="386"/>
      <c r="C37" s="386"/>
      <c r="D37" s="386"/>
      <c r="E37" s="386"/>
      <c r="F37" s="386"/>
      <c r="G37" s="386"/>
      <c r="H37" s="386"/>
      <c r="I37" s="386"/>
      <c r="J37" s="386"/>
      <c r="K37" s="11"/>
      <c r="L37" s="384" t="s">
        <v>264</v>
      </c>
      <c r="M37" s="384"/>
      <c r="N37" s="384"/>
      <c r="O37" s="384"/>
      <c r="P37" s="384"/>
      <c r="Q37" s="384"/>
      <c r="R37" s="384"/>
      <c r="S37" s="384"/>
      <c r="T37" s="384"/>
      <c r="U37" s="384"/>
      <c r="V37" s="384"/>
      <c r="W37" s="384"/>
      <c r="X37" s="384"/>
      <c r="Y37" s="384"/>
      <c r="Z37" s="384"/>
      <c r="AA37" s="384"/>
      <c r="AB37" s="384"/>
      <c r="AC37" s="384"/>
      <c r="AD37" s="384"/>
      <c r="AE37" s="384"/>
      <c r="AF37" s="384"/>
      <c r="AG37" s="384"/>
      <c r="AH37" s="384"/>
      <c r="AI37" s="384"/>
      <c r="AJ37" s="384"/>
      <c r="AK37" s="384"/>
      <c r="AL37" s="384"/>
      <c r="AM37" s="384"/>
      <c r="AN37" s="384"/>
      <c r="AO37" s="384"/>
      <c r="AP37" s="384"/>
      <c r="AQ37" s="384"/>
      <c r="AR37" s="384"/>
      <c r="AS37" s="384"/>
      <c r="AT37" s="384"/>
      <c r="AU37" s="384"/>
      <c r="AV37" s="384"/>
      <c r="AW37" s="384"/>
      <c r="AX37" s="384"/>
      <c r="AY37" s="384"/>
      <c r="AZ37" s="384"/>
      <c r="BA37" s="384"/>
      <c r="BB37" s="384"/>
      <c r="BC37" s="384"/>
      <c r="BD37" s="385"/>
      <c r="BE37" s="383"/>
      <c r="BF37" s="383"/>
      <c r="BG37" s="383"/>
      <c r="BH37" s="383"/>
      <c r="BI37" s="383"/>
      <c r="BJ37" s="383"/>
      <c r="BK37" s="383"/>
      <c r="BL37" s="383"/>
      <c r="BM37" s="383"/>
      <c r="BN37" s="383"/>
      <c r="BO37" s="383"/>
      <c r="BP37" s="383"/>
      <c r="BQ37" s="383"/>
      <c r="BR37" s="383"/>
      <c r="BS37" s="383"/>
      <c r="BT37" s="380">
        <v>0</v>
      </c>
      <c r="BU37" s="381"/>
      <c r="BV37" s="381"/>
      <c r="BW37" s="381"/>
      <c r="BX37" s="381"/>
      <c r="BY37" s="381"/>
      <c r="BZ37" s="381"/>
      <c r="CA37" s="381"/>
      <c r="CB37" s="381"/>
      <c r="CC37" s="381"/>
      <c r="CD37" s="381"/>
      <c r="CE37" s="381"/>
      <c r="CF37" s="381"/>
      <c r="CG37" s="381"/>
      <c r="CH37" s="381"/>
      <c r="CI37" s="381"/>
      <c r="CJ37" s="382"/>
      <c r="CK37" s="380">
        <v>0</v>
      </c>
      <c r="CL37" s="381"/>
      <c r="CM37" s="381"/>
      <c r="CN37" s="381"/>
      <c r="CO37" s="381"/>
      <c r="CP37" s="381"/>
      <c r="CQ37" s="381"/>
      <c r="CR37" s="381"/>
      <c r="CS37" s="381"/>
      <c r="CT37" s="381"/>
      <c r="CU37" s="381"/>
      <c r="CV37" s="381"/>
      <c r="CW37" s="381"/>
      <c r="CX37" s="381"/>
      <c r="CY37" s="381"/>
      <c r="CZ37" s="381"/>
      <c r="DA37" s="382"/>
    </row>
    <row r="38" spans="1:105" s="10" customFormat="1" ht="45" hidden="1" customHeight="1" x14ac:dyDescent="0.2">
      <c r="A38" s="386" t="s">
        <v>16</v>
      </c>
      <c r="B38" s="386"/>
      <c r="C38" s="386"/>
      <c r="D38" s="386"/>
      <c r="E38" s="386"/>
      <c r="F38" s="386"/>
      <c r="G38" s="386"/>
      <c r="H38" s="386"/>
      <c r="I38" s="386"/>
      <c r="J38" s="386"/>
      <c r="K38" s="11"/>
      <c r="L38" s="384" t="s">
        <v>265</v>
      </c>
      <c r="M38" s="384"/>
      <c r="N38" s="384"/>
      <c r="O38" s="384"/>
      <c r="P38" s="384"/>
      <c r="Q38" s="384"/>
      <c r="R38" s="384"/>
      <c r="S38" s="384"/>
      <c r="T38" s="384"/>
      <c r="U38" s="384"/>
      <c r="V38" s="384"/>
      <c r="W38" s="384"/>
      <c r="X38" s="384"/>
      <c r="Y38" s="384"/>
      <c r="Z38" s="384"/>
      <c r="AA38" s="384"/>
      <c r="AB38" s="384"/>
      <c r="AC38" s="384"/>
      <c r="AD38" s="384"/>
      <c r="AE38" s="384"/>
      <c r="AF38" s="384"/>
      <c r="AG38" s="384"/>
      <c r="AH38" s="384"/>
      <c r="AI38" s="384"/>
      <c r="AJ38" s="384"/>
      <c r="AK38" s="384"/>
      <c r="AL38" s="384"/>
      <c r="AM38" s="384"/>
      <c r="AN38" s="384"/>
      <c r="AO38" s="384"/>
      <c r="AP38" s="384"/>
      <c r="AQ38" s="384"/>
      <c r="AR38" s="384"/>
      <c r="AS38" s="384"/>
      <c r="AT38" s="384"/>
      <c r="AU38" s="384"/>
      <c r="AV38" s="384"/>
      <c r="AW38" s="384"/>
      <c r="AX38" s="384"/>
      <c r="AY38" s="384"/>
      <c r="AZ38" s="384"/>
      <c r="BA38" s="384"/>
      <c r="BB38" s="384"/>
      <c r="BC38" s="384"/>
      <c r="BD38" s="385"/>
      <c r="BE38" s="383"/>
      <c r="BF38" s="383"/>
      <c r="BG38" s="383"/>
      <c r="BH38" s="383"/>
      <c r="BI38" s="383"/>
      <c r="BJ38" s="383"/>
      <c r="BK38" s="383"/>
      <c r="BL38" s="383"/>
      <c r="BM38" s="383"/>
      <c r="BN38" s="383"/>
      <c r="BO38" s="383"/>
      <c r="BP38" s="383"/>
      <c r="BQ38" s="383"/>
      <c r="BR38" s="383"/>
      <c r="BS38" s="383"/>
      <c r="BT38" s="380">
        <v>0</v>
      </c>
      <c r="BU38" s="381"/>
      <c r="BV38" s="381"/>
      <c r="BW38" s="381"/>
      <c r="BX38" s="381"/>
      <c r="BY38" s="381"/>
      <c r="BZ38" s="381"/>
      <c r="CA38" s="381"/>
      <c r="CB38" s="381"/>
      <c r="CC38" s="381"/>
      <c r="CD38" s="381"/>
      <c r="CE38" s="381"/>
      <c r="CF38" s="381"/>
      <c r="CG38" s="381"/>
      <c r="CH38" s="381"/>
      <c r="CI38" s="381"/>
      <c r="CJ38" s="382"/>
      <c r="CK38" s="380">
        <v>0</v>
      </c>
      <c r="CL38" s="381"/>
      <c r="CM38" s="381"/>
      <c r="CN38" s="381"/>
      <c r="CO38" s="381"/>
      <c r="CP38" s="381"/>
      <c r="CQ38" s="381"/>
      <c r="CR38" s="381"/>
      <c r="CS38" s="381"/>
      <c r="CT38" s="381"/>
      <c r="CU38" s="381"/>
      <c r="CV38" s="381"/>
      <c r="CW38" s="381"/>
      <c r="CX38" s="381"/>
      <c r="CY38" s="381"/>
      <c r="CZ38" s="381"/>
      <c r="DA38" s="382"/>
    </row>
    <row r="39" spans="1:105" s="10" customFormat="1" ht="30" customHeight="1" x14ac:dyDescent="0.2">
      <c r="A39" s="386" t="s">
        <v>74</v>
      </c>
      <c r="B39" s="386"/>
      <c r="C39" s="386"/>
      <c r="D39" s="386"/>
      <c r="E39" s="386"/>
      <c r="F39" s="386"/>
      <c r="G39" s="386"/>
      <c r="H39" s="386"/>
      <c r="I39" s="386"/>
      <c r="J39" s="386"/>
      <c r="K39" s="11"/>
      <c r="L39" s="384" t="s">
        <v>266</v>
      </c>
      <c r="M39" s="384"/>
      <c r="N39" s="384"/>
      <c r="O39" s="384"/>
      <c r="P39" s="384"/>
      <c r="Q39" s="384"/>
      <c r="R39" s="384"/>
      <c r="S39" s="384"/>
      <c r="T39" s="384"/>
      <c r="U39" s="384"/>
      <c r="V39" s="384"/>
      <c r="W39" s="384"/>
      <c r="X39" s="384"/>
      <c r="Y39" s="384"/>
      <c r="Z39" s="384"/>
      <c r="AA39" s="384"/>
      <c r="AB39" s="384"/>
      <c r="AC39" s="384"/>
      <c r="AD39" s="384"/>
      <c r="AE39" s="384"/>
      <c r="AF39" s="384"/>
      <c r="AG39" s="384"/>
      <c r="AH39" s="384"/>
      <c r="AI39" s="384"/>
      <c r="AJ39" s="384"/>
      <c r="AK39" s="384"/>
      <c r="AL39" s="384"/>
      <c r="AM39" s="384"/>
      <c r="AN39" s="384"/>
      <c r="AO39" s="384"/>
      <c r="AP39" s="384"/>
      <c r="AQ39" s="384"/>
      <c r="AR39" s="384"/>
      <c r="AS39" s="384"/>
      <c r="AT39" s="384"/>
      <c r="AU39" s="384"/>
      <c r="AV39" s="384"/>
      <c r="AW39" s="384"/>
      <c r="AX39" s="384"/>
      <c r="AY39" s="384"/>
      <c r="AZ39" s="384"/>
      <c r="BA39" s="384"/>
      <c r="BB39" s="384"/>
      <c r="BC39" s="384"/>
      <c r="BD39" s="385"/>
      <c r="BE39" s="383">
        <v>40</v>
      </c>
      <c r="BF39" s="383"/>
      <c r="BG39" s="383"/>
      <c r="BH39" s="383"/>
      <c r="BI39" s="383"/>
      <c r="BJ39" s="383"/>
      <c r="BK39" s="383"/>
      <c r="BL39" s="383"/>
      <c r="BM39" s="383"/>
      <c r="BN39" s="383"/>
      <c r="BO39" s="383"/>
      <c r="BP39" s="383"/>
      <c r="BQ39" s="383"/>
      <c r="BR39" s="383"/>
      <c r="BS39" s="383"/>
      <c r="BT39" s="380">
        <v>10658.70652</v>
      </c>
      <c r="BU39" s="381"/>
      <c r="BV39" s="381"/>
      <c r="BW39" s="381"/>
      <c r="BX39" s="381"/>
      <c r="BY39" s="381"/>
      <c r="BZ39" s="381"/>
      <c r="CA39" s="381"/>
      <c r="CB39" s="381"/>
      <c r="CC39" s="381"/>
      <c r="CD39" s="381"/>
      <c r="CE39" s="381"/>
      <c r="CF39" s="381"/>
      <c r="CG39" s="381"/>
      <c r="CH39" s="381"/>
      <c r="CI39" s="381"/>
      <c r="CJ39" s="382"/>
      <c r="CK39" s="380">
        <v>15265.12</v>
      </c>
      <c r="CL39" s="381"/>
      <c r="CM39" s="381"/>
      <c r="CN39" s="381"/>
      <c r="CO39" s="381"/>
      <c r="CP39" s="381"/>
      <c r="CQ39" s="381"/>
      <c r="CR39" s="381"/>
      <c r="CS39" s="381"/>
      <c r="CT39" s="381"/>
      <c r="CU39" s="381"/>
      <c r="CV39" s="381"/>
      <c r="CW39" s="381"/>
      <c r="CX39" s="381"/>
      <c r="CY39" s="381"/>
      <c r="CZ39" s="381"/>
      <c r="DA39" s="382"/>
    </row>
    <row r="40" spans="1:105" s="10" customFormat="1" ht="15.75" customHeight="1" x14ac:dyDescent="0.2">
      <c r="A40" s="386" t="s">
        <v>76</v>
      </c>
      <c r="B40" s="386"/>
      <c r="C40" s="386"/>
      <c r="D40" s="386"/>
      <c r="E40" s="386"/>
      <c r="F40" s="386"/>
      <c r="G40" s="386"/>
      <c r="H40" s="386"/>
      <c r="I40" s="386"/>
      <c r="J40" s="386"/>
      <c r="K40" s="11"/>
      <c r="L40" s="384" t="s">
        <v>267</v>
      </c>
      <c r="M40" s="384"/>
      <c r="N40" s="384"/>
      <c r="O40" s="384"/>
      <c r="P40" s="384"/>
      <c r="Q40" s="384"/>
      <c r="R40" s="384"/>
      <c r="S40" s="384"/>
      <c r="T40" s="384"/>
      <c r="U40" s="384"/>
      <c r="V40" s="384"/>
      <c r="W40" s="384"/>
      <c r="X40" s="384"/>
      <c r="Y40" s="384"/>
      <c r="Z40" s="384"/>
      <c r="AA40" s="384"/>
      <c r="AB40" s="384"/>
      <c r="AC40" s="384"/>
      <c r="AD40" s="384"/>
      <c r="AE40" s="384"/>
      <c r="AF40" s="384"/>
      <c r="AG40" s="384"/>
      <c r="AH40" s="384"/>
      <c r="AI40" s="384"/>
      <c r="AJ40" s="384"/>
      <c r="AK40" s="384"/>
      <c r="AL40" s="384"/>
      <c r="AM40" s="384"/>
      <c r="AN40" s="384"/>
      <c r="AO40" s="384"/>
      <c r="AP40" s="384"/>
      <c r="AQ40" s="384"/>
      <c r="AR40" s="384"/>
      <c r="AS40" s="384"/>
      <c r="AT40" s="384"/>
      <c r="AU40" s="384"/>
      <c r="AV40" s="384"/>
      <c r="AW40" s="384"/>
      <c r="AX40" s="384"/>
      <c r="AY40" s="384"/>
      <c r="AZ40" s="384"/>
      <c r="BA40" s="384"/>
      <c r="BB40" s="384"/>
      <c r="BC40" s="384"/>
      <c r="BD40" s="385"/>
      <c r="BE40" s="383">
        <v>41</v>
      </c>
      <c r="BF40" s="383"/>
      <c r="BG40" s="383"/>
      <c r="BH40" s="383"/>
      <c r="BI40" s="383"/>
      <c r="BJ40" s="383"/>
      <c r="BK40" s="383"/>
      <c r="BL40" s="383"/>
      <c r="BM40" s="383"/>
      <c r="BN40" s="383"/>
      <c r="BO40" s="383"/>
      <c r="BP40" s="383"/>
      <c r="BQ40" s="383"/>
      <c r="BR40" s="383"/>
      <c r="BS40" s="383"/>
      <c r="BT40" s="442" t="s">
        <v>1248</v>
      </c>
      <c r="BU40" s="443"/>
      <c r="BV40" s="443"/>
      <c r="BW40" s="443"/>
      <c r="BX40" s="443"/>
      <c r="BY40" s="443"/>
      <c r="BZ40" s="443"/>
      <c r="CA40" s="443"/>
      <c r="CB40" s="443"/>
      <c r="CC40" s="443"/>
      <c r="CD40" s="443"/>
      <c r="CE40" s="443"/>
      <c r="CF40" s="443"/>
      <c r="CG40" s="443"/>
      <c r="CH40" s="443"/>
      <c r="CI40" s="443"/>
      <c r="CJ40" s="444"/>
      <c r="CK40" s="442" t="s">
        <v>1253</v>
      </c>
      <c r="CL40" s="443"/>
      <c r="CM40" s="443"/>
      <c r="CN40" s="443"/>
      <c r="CO40" s="443"/>
      <c r="CP40" s="443"/>
      <c r="CQ40" s="443"/>
      <c r="CR40" s="443"/>
      <c r="CS40" s="443"/>
      <c r="CT40" s="443"/>
      <c r="CU40" s="443"/>
      <c r="CV40" s="443"/>
      <c r="CW40" s="443"/>
      <c r="CX40" s="443"/>
      <c r="CY40" s="443"/>
      <c r="CZ40" s="443"/>
      <c r="DA40" s="444"/>
    </row>
    <row r="41" spans="1:105" s="10" customFormat="1" ht="15.75" customHeight="1" x14ac:dyDescent="0.2">
      <c r="A41" s="386" t="s">
        <v>81</v>
      </c>
      <c r="B41" s="386"/>
      <c r="C41" s="386"/>
      <c r="D41" s="386"/>
      <c r="E41" s="386"/>
      <c r="F41" s="386"/>
      <c r="G41" s="386"/>
      <c r="H41" s="386"/>
      <c r="I41" s="386"/>
      <c r="J41" s="386"/>
      <c r="K41" s="11"/>
      <c r="L41" s="384" t="s">
        <v>268</v>
      </c>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84"/>
      <c r="AO41" s="384"/>
      <c r="AP41" s="384"/>
      <c r="AQ41" s="384"/>
      <c r="AR41" s="384"/>
      <c r="AS41" s="384"/>
      <c r="AT41" s="384"/>
      <c r="AU41" s="384"/>
      <c r="AV41" s="384"/>
      <c r="AW41" s="384"/>
      <c r="AX41" s="384"/>
      <c r="AY41" s="384"/>
      <c r="AZ41" s="384"/>
      <c r="BA41" s="384"/>
      <c r="BB41" s="384"/>
      <c r="BC41" s="384"/>
      <c r="BD41" s="385"/>
      <c r="BE41" s="383">
        <v>42</v>
      </c>
      <c r="BF41" s="383"/>
      <c r="BG41" s="383"/>
      <c r="BH41" s="383"/>
      <c r="BI41" s="383"/>
      <c r="BJ41" s="383"/>
      <c r="BK41" s="383"/>
      <c r="BL41" s="383"/>
      <c r="BM41" s="383"/>
      <c r="BN41" s="383"/>
      <c r="BO41" s="383"/>
      <c r="BP41" s="383"/>
      <c r="BQ41" s="383"/>
      <c r="BR41" s="383"/>
      <c r="BS41" s="383"/>
      <c r="BT41" s="442" t="s">
        <v>1249</v>
      </c>
      <c r="BU41" s="443"/>
      <c r="BV41" s="443"/>
      <c r="BW41" s="443"/>
      <c r="BX41" s="443"/>
      <c r="BY41" s="443"/>
      <c r="BZ41" s="443"/>
      <c r="CA41" s="443"/>
      <c r="CB41" s="443"/>
      <c r="CC41" s="443"/>
      <c r="CD41" s="443"/>
      <c r="CE41" s="443"/>
      <c r="CF41" s="443"/>
      <c r="CG41" s="443"/>
      <c r="CH41" s="443"/>
      <c r="CI41" s="443"/>
      <c r="CJ41" s="444"/>
      <c r="CK41" s="442" t="s">
        <v>1254</v>
      </c>
      <c r="CL41" s="443"/>
      <c r="CM41" s="443"/>
      <c r="CN41" s="443"/>
      <c r="CO41" s="443"/>
      <c r="CP41" s="443"/>
      <c r="CQ41" s="443"/>
      <c r="CR41" s="443"/>
      <c r="CS41" s="443"/>
      <c r="CT41" s="443"/>
      <c r="CU41" s="443"/>
      <c r="CV41" s="443"/>
      <c r="CW41" s="443"/>
      <c r="CX41" s="443"/>
      <c r="CY41" s="443"/>
      <c r="CZ41" s="443"/>
      <c r="DA41" s="444"/>
    </row>
    <row r="42" spans="1:105" s="10" customFormat="1" ht="15.75" customHeight="1" x14ac:dyDescent="0.2">
      <c r="A42" s="386" t="s">
        <v>82</v>
      </c>
      <c r="B42" s="386"/>
      <c r="C42" s="386"/>
      <c r="D42" s="386"/>
      <c r="E42" s="386"/>
      <c r="F42" s="386"/>
      <c r="G42" s="386"/>
      <c r="H42" s="386"/>
      <c r="I42" s="386"/>
      <c r="J42" s="386"/>
      <c r="K42" s="11"/>
      <c r="L42" s="384" t="s">
        <v>269</v>
      </c>
      <c r="M42" s="384"/>
      <c r="N42" s="384"/>
      <c r="O42" s="384"/>
      <c r="P42" s="384"/>
      <c r="Q42" s="384"/>
      <c r="R42" s="384"/>
      <c r="S42" s="384"/>
      <c r="T42" s="384"/>
      <c r="U42" s="384"/>
      <c r="V42" s="384"/>
      <c r="W42" s="384"/>
      <c r="X42" s="384"/>
      <c r="Y42" s="384"/>
      <c r="Z42" s="384"/>
      <c r="AA42" s="384"/>
      <c r="AB42" s="384"/>
      <c r="AC42" s="384"/>
      <c r="AD42" s="384"/>
      <c r="AE42" s="384"/>
      <c r="AF42" s="384"/>
      <c r="AG42" s="384"/>
      <c r="AH42" s="384"/>
      <c r="AI42" s="384"/>
      <c r="AJ42" s="384"/>
      <c r="AK42" s="384"/>
      <c r="AL42" s="384"/>
      <c r="AM42" s="384"/>
      <c r="AN42" s="384"/>
      <c r="AO42" s="384"/>
      <c r="AP42" s="384"/>
      <c r="AQ42" s="384"/>
      <c r="AR42" s="384"/>
      <c r="AS42" s="384"/>
      <c r="AT42" s="384"/>
      <c r="AU42" s="384"/>
      <c r="AV42" s="384"/>
      <c r="AW42" s="384"/>
      <c r="AX42" s="384"/>
      <c r="AY42" s="384"/>
      <c r="AZ42" s="384"/>
      <c r="BA42" s="384"/>
      <c r="BB42" s="384"/>
      <c r="BC42" s="384"/>
      <c r="BD42" s="385"/>
      <c r="BE42" s="383">
        <v>43</v>
      </c>
      <c r="BF42" s="383"/>
      <c r="BG42" s="383"/>
      <c r="BH42" s="383"/>
      <c r="BI42" s="383"/>
      <c r="BJ42" s="383"/>
      <c r="BK42" s="383"/>
      <c r="BL42" s="383"/>
      <c r="BM42" s="383"/>
      <c r="BN42" s="383"/>
      <c r="BO42" s="383"/>
      <c r="BP42" s="383"/>
      <c r="BQ42" s="383"/>
      <c r="BR42" s="383"/>
      <c r="BS42" s="383"/>
      <c r="BT42" s="442" t="s">
        <v>1166</v>
      </c>
      <c r="BU42" s="443"/>
      <c r="BV42" s="443"/>
      <c r="BW42" s="443"/>
      <c r="BX42" s="443"/>
      <c r="BY42" s="443"/>
      <c r="BZ42" s="443"/>
      <c r="CA42" s="443"/>
      <c r="CB42" s="443"/>
      <c r="CC42" s="443"/>
      <c r="CD42" s="443"/>
      <c r="CE42" s="443"/>
      <c r="CF42" s="443"/>
      <c r="CG42" s="443"/>
      <c r="CH42" s="443"/>
      <c r="CI42" s="443"/>
      <c r="CJ42" s="444"/>
      <c r="CK42" s="442" t="s">
        <v>1255</v>
      </c>
      <c r="CL42" s="443"/>
      <c r="CM42" s="443"/>
      <c r="CN42" s="443"/>
      <c r="CO42" s="443"/>
      <c r="CP42" s="443"/>
      <c r="CQ42" s="443"/>
      <c r="CR42" s="443"/>
      <c r="CS42" s="443"/>
      <c r="CT42" s="443"/>
      <c r="CU42" s="443"/>
      <c r="CV42" s="443"/>
      <c r="CW42" s="443"/>
      <c r="CX42" s="443"/>
      <c r="CY42" s="443"/>
      <c r="CZ42" s="443"/>
      <c r="DA42" s="444"/>
    </row>
    <row r="43" spans="1:105" s="10" customFormat="1" ht="103.5" hidden="1" customHeight="1" x14ac:dyDescent="0.2">
      <c r="A43" s="386" t="s">
        <v>83</v>
      </c>
      <c r="B43" s="386"/>
      <c r="C43" s="386"/>
      <c r="D43" s="386"/>
      <c r="E43" s="386"/>
      <c r="F43" s="386"/>
      <c r="G43" s="386"/>
      <c r="H43" s="386"/>
      <c r="I43" s="386"/>
      <c r="J43" s="386"/>
      <c r="K43" s="11"/>
      <c r="L43" s="384" t="s">
        <v>796</v>
      </c>
      <c r="M43" s="384"/>
      <c r="N43" s="384"/>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384"/>
      <c r="AO43" s="384"/>
      <c r="AP43" s="384"/>
      <c r="AQ43" s="384"/>
      <c r="AR43" s="384"/>
      <c r="AS43" s="384"/>
      <c r="AT43" s="384"/>
      <c r="AU43" s="384"/>
      <c r="AV43" s="384"/>
      <c r="AW43" s="384"/>
      <c r="AX43" s="384"/>
      <c r="AY43" s="384"/>
      <c r="AZ43" s="384"/>
      <c r="BA43" s="384"/>
      <c r="BB43" s="384"/>
      <c r="BC43" s="384"/>
      <c r="BD43" s="385"/>
      <c r="BE43" s="383"/>
      <c r="BF43" s="383"/>
      <c r="BG43" s="383"/>
      <c r="BH43" s="383"/>
      <c r="BI43" s="383"/>
      <c r="BJ43" s="383"/>
      <c r="BK43" s="383"/>
      <c r="BL43" s="383"/>
      <c r="BM43" s="383"/>
      <c r="BN43" s="383"/>
      <c r="BO43" s="383"/>
      <c r="BP43" s="383"/>
      <c r="BQ43" s="383"/>
      <c r="BR43" s="383"/>
      <c r="BS43" s="383"/>
      <c r="BT43" s="442">
        <v>0</v>
      </c>
      <c r="BU43" s="443"/>
      <c r="BV43" s="443"/>
      <c r="BW43" s="443"/>
      <c r="BX43" s="443"/>
      <c r="BY43" s="443"/>
      <c r="BZ43" s="443"/>
      <c r="CA43" s="443"/>
      <c r="CB43" s="443"/>
      <c r="CC43" s="443"/>
      <c r="CD43" s="443"/>
      <c r="CE43" s="443"/>
      <c r="CF43" s="443"/>
      <c r="CG43" s="443"/>
      <c r="CH43" s="443"/>
      <c r="CI43" s="443"/>
      <c r="CJ43" s="444"/>
      <c r="CK43" s="442">
        <v>0</v>
      </c>
      <c r="CL43" s="443"/>
      <c r="CM43" s="443"/>
      <c r="CN43" s="443"/>
      <c r="CO43" s="443"/>
      <c r="CP43" s="443"/>
      <c r="CQ43" s="443"/>
      <c r="CR43" s="443"/>
      <c r="CS43" s="443"/>
      <c r="CT43" s="443"/>
      <c r="CU43" s="443"/>
      <c r="CV43" s="443"/>
      <c r="CW43" s="443"/>
      <c r="CX43" s="443"/>
      <c r="CY43" s="443"/>
      <c r="CZ43" s="443"/>
      <c r="DA43" s="444"/>
    </row>
    <row r="44" spans="1:105" s="10" customFormat="1" ht="77.25" hidden="1" customHeight="1" x14ac:dyDescent="0.2">
      <c r="A44" s="386" t="s">
        <v>84</v>
      </c>
      <c r="B44" s="386"/>
      <c r="C44" s="386"/>
      <c r="D44" s="386"/>
      <c r="E44" s="386"/>
      <c r="F44" s="386"/>
      <c r="G44" s="386"/>
      <c r="H44" s="386"/>
      <c r="I44" s="386"/>
      <c r="J44" s="386"/>
      <c r="K44" s="11"/>
      <c r="L44" s="384" t="s">
        <v>797</v>
      </c>
      <c r="M44" s="384"/>
      <c r="N44" s="384"/>
      <c r="O44" s="384"/>
      <c r="P44" s="384"/>
      <c r="Q44" s="384"/>
      <c r="R44" s="384"/>
      <c r="S44" s="384"/>
      <c r="T44" s="384"/>
      <c r="U44" s="384"/>
      <c r="V44" s="384"/>
      <c r="W44" s="384"/>
      <c r="X44" s="384"/>
      <c r="Y44" s="384"/>
      <c r="Z44" s="384"/>
      <c r="AA44" s="384"/>
      <c r="AB44" s="384"/>
      <c r="AC44" s="384"/>
      <c r="AD44" s="384"/>
      <c r="AE44" s="384"/>
      <c r="AF44" s="384"/>
      <c r="AG44" s="384"/>
      <c r="AH44" s="384"/>
      <c r="AI44" s="384"/>
      <c r="AJ44" s="384"/>
      <c r="AK44" s="384"/>
      <c r="AL44" s="384"/>
      <c r="AM44" s="384"/>
      <c r="AN44" s="384"/>
      <c r="AO44" s="384"/>
      <c r="AP44" s="384"/>
      <c r="AQ44" s="384"/>
      <c r="AR44" s="384"/>
      <c r="AS44" s="384"/>
      <c r="AT44" s="384"/>
      <c r="AU44" s="384"/>
      <c r="AV44" s="384"/>
      <c r="AW44" s="384"/>
      <c r="AX44" s="384"/>
      <c r="AY44" s="384"/>
      <c r="AZ44" s="384"/>
      <c r="BA44" s="384"/>
      <c r="BB44" s="384"/>
      <c r="BC44" s="384"/>
      <c r="BD44" s="385"/>
      <c r="BE44" s="481"/>
      <c r="BF44" s="481"/>
      <c r="BG44" s="481"/>
      <c r="BH44" s="481"/>
      <c r="BI44" s="481"/>
      <c r="BJ44" s="481"/>
      <c r="BK44" s="481"/>
      <c r="BL44" s="481"/>
      <c r="BM44" s="481"/>
      <c r="BN44" s="481"/>
      <c r="BO44" s="481"/>
      <c r="BP44" s="481"/>
      <c r="BQ44" s="481"/>
      <c r="BR44" s="481"/>
      <c r="BS44" s="481"/>
      <c r="BT44" s="442">
        <v>0</v>
      </c>
      <c r="BU44" s="443"/>
      <c r="BV44" s="443"/>
      <c r="BW44" s="443"/>
      <c r="BX44" s="443"/>
      <c r="BY44" s="443"/>
      <c r="BZ44" s="443"/>
      <c r="CA44" s="443"/>
      <c r="CB44" s="443"/>
      <c r="CC44" s="443"/>
      <c r="CD44" s="443"/>
      <c r="CE44" s="443"/>
      <c r="CF44" s="443"/>
      <c r="CG44" s="443"/>
      <c r="CH44" s="443"/>
      <c r="CI44" s="443"/>
      <c r="CJ44" s="444"/>
      <c r="CK44" s="442">
        <v>0</v>
      </c>
      <c r="CL44" s="443"/>
      <c r="CM44" s="443"/>
      <c r="CN44" s="443"/>
      <c r="CO44" s="443"/>
      <c r="CP44" s="443"/>
      <c r="CQ44" s="443"/>
      <c r="CR44" s="443"/>
      <c r="CS44" s="443"/>
      <c r="CT44" s="443"/>
      <c r="CU44" s="443"/>
      <c r="CV44" s="443"/>
      <c r="CW44" s="443"/>
      <c r="CX44" s="443"/>
      <c r="CY44" s="443"/>
      <c r="CZ44" s="443"/>
      <c r="DA44" s="444"/>
    </row>
    <row r="45" spans="1:105" s="10" customFormat="1" ht="15.75" customHeight="1" x14ac:dyDescent="0.2">
      <c r="A45" s="386" t="s">
        <v>86</v>
      </c>
      <c r="B45" s="386"/>
      <c r="C45" s="386"/>
      <c r="D45" s="386"/>
      <c r="E45" s="386"/>
      <c r="F45" s="386"/>
      <c r="G45" s="386"/>
      <c r="H45" s="386"/>
      <c r="I45" s="386"/>
      <c r="J45" s="386"/>
      <c r="K45" s="11"/>
      <c r="L45" s="384" t="s">
        <v>270</v>
      </c>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4"/>
      <c r="AV45" s="384"/>
      <c r="AW45" s="384"/>
      <c r="AX45" s="384"/>
      <c r="AY45" s="384"/>
      <c r="AZ45" s="384"/>
      <c r="BA45" s="384"/>
      <c r="BB45" s="384"/>
      <c r="BC45" s="384"/>
      <c r="BD45" s="385"/>
      <c r="BE45" s="383">
        <v>45</v>
      </c>
      <c r="BF45" s="383"/>
      <c r="BG45" s="383"/>
      <c r="BH45" s="383"/>
      <c r="BI45" s="383"/>
      <c r="BJ45" s="383"/>
      <c r="BK45" s="383"/>
      <c r="BL45" s="383"/>
      <c r="BM45" s="383"/>
      <c r="BN45" s="383"/>
      <c r="BO45" s="383"/>
      <c r="BP45" s="383"/>
      <c r="BQ45" s="383"/>
      <c r="BR45" s="383"/>
      <c r="BS45" s="383"/>
      <c r="BT45" s="442" t="s">
        <v>1250</v>
      </c>
      <c r="BU45" s="443"/>
      <c r="BV45" s="443"/>
      <c r="BW45" s="443"/>
      <c r="BX45" s="443"/>
      <c r="BY45" s="443"/>
      <c r="BZ45" s="443"/>
      <c r="CA45" s="443"/>
      <c r="CB45" s="443"/>
      <c r="CC45" s="443"/>
      <c r="CD45" s="443"/>
      <c r="CE45" s="443"/>
      <c r="CF45" s="443"/>
      <c r="CG45" s="443"/>
      <c r="CH45" s="443"/>
      <c r="CI45" s="443"/>
      <c r="CJ45" s="444"/>
      <c r="CK45" s="442" t="s">
        <v>1260</v>
      </c>
      <c r="CL45" s="443"/>
      <c r="CM45" s="443"/>
      <c r="CN45" s="443"/>
      <c r="CO45" s="443"/>
      <c r="CP45" s="443"/>
      <c r="CQ45" s="443"/>
      <c r="CR45" s="443"/>
      <c r="CS45" s="443"/>
      <c r="CT45" s="443"/>
      <c r="CU45" s="443"/>
      <c r="CV45" s="443"/>
      <c r="CW45" s="443"/>
      <c r="CX45" s="443"/>
      <c r="CY45" s="443"/>
      <c r="CZ45" s="443"/>
      <c r="DA45" s="444"/>
    </row>
    <row r="46" spans="1:105" s="10" customFormat="1" ht="81" hidden="1" customHeight="1" x14ac:dyDescent="0.2">
      <c r="A46" s="386" t="s">
        <v>87</v>
      </c>
      <c r="B46" s="386"/>
      <c r="C46" s="386"/>
      <c r="D46" s="386"/>
      <c r="E46" s="386"/>
      <c r="F46" s="386"/>
      <c r="G46" s="386"/>
      <c r="H46" s="386"/>
      <c r="I46" s="386"/>
      <c r="J46" s="386"/>
      <c r="K46" s="11"/>
      <c r="L46" s="384" t="s">
        <v>271</v>
      </c>
      <c r="M46" s="384"/>
      <c r="N46" s="384"/>
      <c r="O46" s="384"/>
      <c r="P46" s="384"/>
      <c r="Q46" s="384"/>
      <c r="R46" s="384"/>
      <c r="S46" s="384"/>
      <c r="T46" s="384"/>
      <c r="U46" s="384"/>
      <c r="V46" s="384"/>
      <c r="W46" s="384"/>
      <c r="X46" s="384"/>
      <c r="Y46" s="384"/>
      <c r="Z46" s="384"/>
      <c r="AA46" s="384"/>
      <c r="AB46" s="384"/>
      <c r="AC46" s="384"/>
      <c r="AD46" s="384"/>
      <c r="AE46" s="384"/>
      <c r="AF46" s="384"/>
      <c r="AG46" s="384"/>
      <c r="AH46" s="384"/>
      <c r="AI46" s="384"/>
      <c r="AJ46" s="384"/>
      <c r="AK46" s="384"/>
      <c r="AL46" s="384"/>
      <c r="AM46" s="384"/>
      <c r="AN46" s="384"/>
      <c r="AO46" s="384"/>
      <c r="AP46" s="384"/>
      <c r="AQ46" s="384"/>
      <c r="AR46" s="384"/>
      <c r="AS46" s="384"/>
      <c r="AT46" s="384"/>
      <c r="AU46" s="384"/>
      <c r="AV46" s="384"/>
      <c r="AW46" s="384"/>
      <c r="AX46" s="384"/>
      <c r="AY46" s="384"/>
      <c r="AZ46" s="384"/>
      <c r="BA46" s="384"/>
      <c r="BB46" s="384"/>
      <c r="BC46" s="384"/>
      <c r="BD46" s="385"/>
      <c r="BE46" s="409"/>
      <c r="BF46" s="410"/>
      <c r="BG46" s="410"/>
      <c r="BH46" s="410"/>
      <c r="BI46" s="410"/>
      <c r="BJ46" s="410"/>
      <c r="BK46" s="410"/>
      <c r="BL46" s="410"/>
      <c r="BM46" s="410"/>
      <c r="BN46" s="410"/>
      <c r="BO46" s="410"/>
      <c r="BP46" s="410"/>
      <c r="BQ46" s="410"/>
      <c r="BR46" s="410"/>
      <c r="BS46" s="411"/>
      <c r="BT46" s="442">
        <v>0</v>
      </c>
      <c r="BU46" s="443"/>
      <c r="BV46" s="443"/>
      <c r="BW46" s="443"/>
      <c r="BX46" s="443"/>
      <c r="BY46" s="443"/>
      <c r="BZ46" s="443"/>
      <c r="CA46" s="443"/>
      <c r="CB46" s="443"/>
      <c r="CC46" s="443"/>
      <c r="CD46" s="443"/>
      <c r="CE46" s="443"/>
      <c r="CF46" s="443"/>
      <c r="CG46" s="443"/>
      <c r="CH46" s="443"/>
      <c r="CI46" s="443"/>
      <c r="CJ46" s="444"/>
      <c r="CK46" s="442">
        <v>0</v>
      </c>
      <c r="CL46" s="443"/>
      <c r="CM46" s="443"/>
      <c r="CN46" s="443"/>
      <c r="CO46" s="443"/>
      <c r="CP46" s="443"/>
      <c r="CQ46" s="443"/>
      <c r="CR46" s="443"/>
      <c r="CS46" s="443"/>
      <c r="CT46" s="443"/>
      <c r="CU46" s="443"/>
      <c r="CV46" s="443"/>
      <c r="CW46" s="443"/>
      <c r="CX46" s="443"/>
      <c r="CY46" s="443"/>
      <c r="CZ46" s="443"/>
      <c r="DA46" s="444"/>
    </row>
    <row r="47" spans="1:105" s="10" customFormat="1" ht="15.75" customHeight="1" x14ac:dyDescent="0.2">
      <c r="A47" s="386" t="s">
        <v>92</v>
      </c>
      <c r="B47" s="386"/>
      <c r="C47" s="386"/>
      <c r="D47" s="386"/>
      <c r="E47" s="386"/>
      <c r="F47" s="386"/>
      <c r="G47" s="386"/>
      <c r="H47" s="386"/>
      <c r="I47" s="386"/>
      <c r="J47" s="386"/>
      <c r="K47" s="11"/>
      <c r="L47" s="384" t="s">
        <v>272</v>
      </c>
      <c r="M47" s="384"/>
      <c r="N47" s="384"/>
      <c r="O47" s="384"/>
      <c r="P47" s="384"/>
      <c r="Q47" s="384"/>
      <c r="R47" s="384"/>
      <c r="S47" s="384"/>
      <c r="T47" s="384"/>
      <c r="U47" s="384"/>
      <c r="V47" s="384"/>
      <c r="W47" s="384"/>
      <c r="X47" s="384"/>
      <c r="Y47" s="384"/>
      <c r="Z47" s="384"/>
      <c r="AA47" s="384"/>
      <c r="AB47" s="384"/>
      <c r="AC47" s="384"/>
      <c r="AD47" s="384"/>
      <c r="AE47" s="384"/>
      <c r="AF47" s="384"/>
      <c r="AG47" s="384"/>
      <c r="AH47" s="384"/>
      <c r="AI47" s="384"/>
      <c r="AJ47" s="384"/>
      <c r="AK47" s="384"/>
      <c r="AL47" s="384"/>
      <c r="AM47" s="384"/>
      <c r="AN47" s="384"/>
      <c r="AO47" s="384"/>
      <c r="AP47" s="384"/>
      <c r="AQ47" s="384"/>
      <c r="AR47" s="384"/>
      <c r="AS47" s="384"/>
      <c r="AT47" s="384"/>
      <c r="AU47" s="384"/>
      <c r="AV47" s="384"/>
      <c r="AW47" s="384"/>
      <c r="AX47" s="384"/>
      <c r="AY47" s="384"/>
      <c r="AZ47" s="384"/>
      <c r="BA47" s="384"/>
      <c r="BB47" s="384"/>
      <c r="BC47" s="384"/>
      <c r="BD47" s="385"/>
      <c r="BE47" s="383">
        <v>46</v>
      </c>
      <c r="BF47" s="383"/>
      <c r="BG47" s="383"/>
      <c r="BH47" s="383"/>
      <c r="BI47" s="383"/>
      <c r="BJ47" s="383"/>
      <c r="BK47" s="383"/>
      <c r="BL47" s="383"/>
      <c r="BM47" s="383"/>
      <c r="BN47" s="383"/>
      <c r="BO47" s="383"/>
      <c r="BP47" s="383"/>
      <c r="BQ47" s="383"/>
      <c r="BR47" s="383"/>
      <c r="BS47" s="383"/>
      <c r="BT47" s="442" t="s">
        <v>1251</v>
      </c>
      <c r="BU47" s="443"/>
      <c r="BV47" s="443"/>
      <c r="BW47" s="443"/>
      <c r="BX47" s="443"/>
      <c r="BY47" s="443"/>
      <c r="BZ47" s="443"/>
      <c r="CA47" s="443"/>
      <c r="CB47" s="443"/>
      <c r="CC47" s="443"/>
      <c r="CD47" s="443"/>
      <c r="CE47" s="443"/>
      <c r="CF47" s="443"/>
      <c r="CG47" s="443"/>
      <c r="CH47" s="443"/>
      <c r="CI47" s="443"/>
      <c r="CJ47" s="444"/>
      <c r="CK47" s="442" t="s">
        <v>1256</v>
      </c>
      <c r="CL47" s="443"/>
      <c r="CM47" s="443"/>
      <c r="CN47" s="443"/>
      <c r="CO47" s="443"/>
      <c r="CP47" s="443"/>
      <c r="CQ47" s="443"/>
      <c r="CR47" s="443"/>
      <c r="CS47" s="443"/>
      <c r="CT47" s="443"/>
      <c r="CU47" s="443"/>
      <c r="CV47" s="443"/>
      <c r="CW47" s="443"/>
      <c r="CX47" s="443"/>
      <c r="CY47" s="443"/>
      <c r="CZ47" s="443"/>
      <c r="DA47" s="444"/>
    </row>
    <row r="48" spans="1:105" s="10" customFormat="1" ht="15.75" customHeight="1" x14ac:dyDescent="0.2">
      <c r="A48" s="386" t="s">
        <v>93</v>
      </c>
      <c r="B48" s="386"/>
      <c r="C48" s="386"/>
      <c r="D48" s="386"/>
      <c r="E48" s="386"/>
      <c r="F48" s="386"/>
      <c r="G48" s="386"/>
      <c r="H48" s="386"/>
      <c r="I48" s="386"/>
      <c r="J48" s="386"/>
      <c r="K48" s="11"/>
      <c r="L48" s="384" t="s">
        <v>273</v>
      </c>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384"/>
      <c r="AK48" s="384"/>
      <c r="AL48" s="384"/>
      <c r="AM48" s="384"/>
      <c r="AN48" s="384"/>
      <c r="AO48" s="384"/>
      <c r="AP48" s="384"/>
      <c r="AQ48" s="384"/>
      <c r="AR48" s="384"/>
      <c r="AS48" s="384"/>
      <c r="AT48" s="384"/>
      <c r="AU48" s="384"/>
      <c r="AV48" s="384"/>
      <c r="AW48" s="384"/>
      <c r="AX48" s="384"/>
      <c r="AY48" s="384"/>
      <c r="AZ48" s="384"/>
      <c r="BA48" s="384"/>
      <c r="BB48" s="384"/>
      <c r="BC48" s="384"/>
      <c r="BD48" s="385"/>
      <c r="BE48" s="383">
        <v>46</v>
      </c>
      <c r="BF48" s="383"/>
      <c r="BG48" s="383"/>
      <c r="BH48" s="383"/>
      <c r="BI48" s="383"/>
      <c r="BJ48" s="383"/>
      <c r="BK48" s="383"/>
      <c r="BL48" s="383"/>
      <c r="BM48" s="383"/>
      <c r="BN48" s="383"/>
      <c r="BO48" s="383"/>
      <c r="BP48" s="383"/>
      <c r="BQ48" s="383"/>
      <c r="BR48" s="383"/>
      <c r="BS48" s="383"/>
      <c r="BT48" s="442" t="s">
        <v>1252</v>
      </c>
      <c r="BU48" s="443"/>
      <c r="BV48" s="443"/>
      <c r="BW48" s="443"/>
      <c r="BX48" s="443"/>
      <c r="BY48" s="443"/>
      <c r="BZ48" s="443"/>
      <c r="CA48" s="443"/>
      <c r="CB48" s="443"/>
      <c r="CC48" s="443"/>
      <c r="CD48" s="443"/>
      <c r="CE48" s="443"/>
      <c r="CF48" s="443"/>
      <c r="CG48" s="443"/>
      <c r="CH48" s="443"/>
      <c r="CI48" s="443"/>
      <c r="CJ48" s="444"/>
      <c r="CK48" s="442" t="s">
        <v>1257</v>
      </c>
      <c r="CL48" s="443"/>
      <c r="CM48" s="443"/>
      <c r="CN48" s="443"/>
      <c r="CO48" s="443"/>
      <c r="CP48" s="443"/>
      <c r="CQ48" s="443"/>
      <c r="CR48" s="443"/>
      <c r="CS48" s="443"/>
      <c r="CT48" s="443"/>
      <c r="CU48" s="443"/>
      <c r="CV48" s="443"/>
      <c r="CW48" s="443"/>
      <c r="CX48" s="443"/>
      <c r="CY48" s="443"/>
      <c r="CZ48" s="443"/>
      <c r="DA48" s="444"/>
    </row>
    <row r="49" spans="1:105" s="10" customFormat="1" ht="28.5" customHeight="1" x14ac:dyDescent="0.2">
      <c r="A49" s="402" t="s">
        <v>94</v>
      </c>
      <c r="B49" s="402"/>
      <c r="C49" s="402"/>
      <c r="D49" s="402"/>
      <c r="E49" s="402"/>
      <c r="F49" s="402"/>
      <c r="G49" s="402"/>
      <c r="H49" s="402"/>
      <c r="I49" s="402"/>
      <c r="J49" s="402"/>
      <c r="K49" s="24"/>
      <c r="L49" s="403" t="s">
        <v>438</v>
      </c>
      <c r="M49" s="403"/>
      <c r="N49" s="403"/>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4"/>
      <c r="BE49" s="405" t="s">
        <v>126</v>
      </c>
      <c r="BF49" s="405"/>
      <c r="BG49" s="405"/>
      <c r="BH49" s="405"/>
      <c r="BI49" s="405"/>
      <c r="BJ49" s="405"/>
      <c r="BK49" s="405"/>
      <c r="BL49" s="405"/>
      <c r="BM49" s="405"/>
      <c r="BN49" s="405"/>
      <c r="BO49" s="405"/>
      <c r="BP49" s="405"/>
      <c r="BQ49" s="405"/>
      <c r="BR49" s="405"/>
      <c r="BS49" s="405"/>
      <c r="BT49" s="406">
        <v>7710.7234099999996</v>
      </c>
      <c r="BU49" s="407"/>
      <c r="BV49" s="407"/>
      <c r="BW49" s="407"/>
      <c r="BX49" s="407"/>
      <c r="BY49" s="407"/>
      <c r="BZ49" s="407"/>
      <c r="CA49" s="407"/>
      <c r="CB49" s="407"/>
      <c r="CC49" s="407"/>
      <c r="CD49" s="407"/>
      <c r="CE49" s="407"/>
      <c r="CF49" s="407"/>
      <c r="CG49" s="407"/>
      <c r="CH49" s="407"/>
      <c r="CI49" s="407"/>
      <c r="CJ49" s="408"/>
      <c r="CK49" s="482" t="s">
        <v>1181</v>
      </c>
      <c r="CL49" s="483"/>
      <c r="CM49" s="483"/>
      <c r="CN49" s="483"/>
      <c r="CO49" s="483"/>
      <c r="CP49" s="483"/>
      <c r="CQ49" s="483"/>
      <c r="CR49" s="483"/>
      <c r="CS49" s="483"/>
      <c r="CT49" s="483"/>
      <c r="CU49" s="483"/>
      <c r="CV49" s="483"/>
      <c r="CW49" s="483"/>
      <c r="CX49" s="483"/>
      <c r="CY49" s="483"/>
      <c r="CZ49" s="483"/>
      <c r="DA49" s="484"/>
    </row>
    <row r="50" spans="1:105" s="10" customFormat="1" ht="30" customHeight="1" x14ac:dyDescent="0.2">
      <c r="A50" s="386" t="s">
        <v>96</v>
      </c>
      <c r="B50" s="386"/>
      <c r="C50" s="386"/>
      <c r="D50" s="386"/>
      <c r="E50" s="386"/>
      <c r="F50" s="386"/>
      <c r="G50" s="386"/>
      <c r="H50" s="386"/>
      <c r="I50" s="386"/>
      <c r="J50" s="386"/>
      <c r="K50" s="11"/>
      <c r="L50" s="384" t="s">
        <v>439</v>
      </c>
      <c r="M50" s="384"/>
      <c r="N50" s="384"/>
      <c r="O50" s="384"/>
      <c r="P50" s="384"/>
      <c r="Q50" s="384"/>
      <c r="R50" s="384"/>
      <c r="S50" s="384"/>
      <c r="T50" s="384"/>
      <c r="U50" s="384"/>
      <c r="V50" s="384"/>
      <c r="W50" s="384"/>
      <c r="X50" s="384"/>
      <c r="Y50" s="384"/>
      <c r="Z50" s="384"/>
      <c r="AA50" s="384"/>
      <c r="AB50" s="384"/>
      <c r="AC50" s="384"/>
      <c r="AD50" s="384"/>
      <c r="AE50" s="384"/>
      <c r="AF50" s="384"/>
      <c r="AG50" s="384"/>
      <c r="AH50" s="384"/>
      <c r="AI50" s="384"/>
      <c r="AJ50" s="384"/>
      <c r="AK50" s="384"/>
      <c r="AL50" s="384"/>
      <c r="AM50" s="384"/>
      <c r="AN50" s="384"/>
      <c r="AO50" s="384"/>
      <c r="AP50" s="384"/>
      <c r="AQ50" s="384"/>
      <c r="AR50" s="384"/>
      <c r="AS50" s="384"/>
      <c r="AT50" s="384"/>
      <c r="AU50" s="384"/>
      <c r="AV50" s="384"/>
      <c r="AW50" s="384"/>
      <c r="AX50" s="384"/>
      <c r="AY50" s="384"/>
      <c r="AZ50" s="384"/>
      <c r="BA50" s="384"/>
      <c r="BB50" s="384"/>
      <c r="BC50" s="384"/>
      <c r="BD50" s="385"/>
      <c r="BE50" s="383">
        <v>48</v>
      </c>
      <c r="BF50" s="383"/>
      <c r="BG50" s="383"/>
      <c r="BH50" s="383"/>
      <c r="BI50" s="383"/>
      <c r="BJ50" s="383"/>
      <c r="BK50" s="383"/>
      <c r="BL50" s="383"/>
      <c r="BM50" s="383"/>
      <c r="BN50" s="383"/>
      <c r="BO50" s="383"/>
      <c r="BP50" s="383"/>
      <c r="BQ50" s="383"/>
      <c r="BR50" s="383"/>
      <c r="BS50" s="383"/>
      <c r="BT50" s="442" t="s">
        <v>1262</v>
      </c>
      <c r="BU50" s="443"/>
      <c r="BV50" s="443"/>
      <c r="BW50" s="443"/>
      <c r="BX50" s="443"/>
      <c r="BY50" s="443"/>
      <c r="BZ50" s="443"/>
      <c r="CA50" s="443"/>
      <c r="CB50" s="443"/>
      <c r="CC50" s="443"/>
      <c r="CD50" s="443"/>
      <c r="CE50" s="443"/>
      <c r="CF50" s="443"/>
      <c r="CG50" s="443"/>
      <c r="CH50" s="443"/>
      <c r="CI50" s="443"/>
      <c r="CJ50" s="444"/>
      <c r="CK50" s="380">
        <v>4390.3109900000009</v>
      </c>
      <c r="CL50" s="381"/>
      <c r="CM50" s="381"/>
      <c r="CN50" s="381"/>
      <c r="CO50" s="381"/>
      <c r="CP50" s="381"/>
      <c r="CQ50" s="381"/>
      <c r="CR50" s="381"/>
      <c r="CS50" s="381"/>
      <c r="CT50" s="381"/>
      <c r="CU50" s="381"/>
      <c r="CV50" s="381"/>
      <c r="CW50" s="381"/>
      <c r="CX50" s="381"/>
      <c r="CY50" s="381"/>
      <c r="CZ50" s="381"/>
      <c r="DA50" s="382"/>
    </row>
    <row r="51" spans="1:105" s="10" customFormat="1" ht="30" customHeight="1" x14ac:dyDescent="0.2">
      <c r="A51" s="386" t="s">
        <v>89</v>
      </c>
      <c r="B51" s="386"/>
      <c r="C51" s="386"/>
      <c r="D51" s="386"/>
      <c r="E51" s="386"/>
      <c r="F51" s="386"/>
      <c r="G51" s="386"/>
      <c r="H51" s="386"/>
      <c r="I51" s="386"/>
      <c r="J51" s="386"/>
      <c r="K51" s="11"/>
      <c r="L51" s="384" t="s">
        <v>440</v>
      </c>
      <c r="M51" s="384"/>
      <c r="N51" s="384"/>
      <c r="O51" s="384"/>
      <c r="P51" s="384"/>
      <c r="Q51" s="384"/>
      <c r="R51" s="384"/>
      <c r="S51" s="384"/>
      <c r="T51" s="384"/>
      <c r="U51" s="384"/>
      <c r="V51" s="384"/>
      <c r="W51" s="384"/>
      <c r="X51" s="384"/>
      <c r="Y51" s="384"/>
      <c r="Z51" s="384"/>
      <c r="AA51" s="384"/>
      <c r="AB51" s="384"/>
      <c r="AC51" s="384"/>
      <c r="AD51" s="384"/>
      <c r="AE51" s="384"/>
      <c r="AF51" s="384"/>
      <c r="AG51" s="384"/>
      <c r="AH51" s="384"/>
      <c r="AI51" s="384"/>
      <c r="AJ51" s="384"/>
      <c r="AK51" s="384"/>
      <c r="AL51" s="384"/>
      <c r="AM51" s="384"/>
      <c r="AN51" s="384"/>
      <c r="AO51" s="384"/>
      <c r="AP51" s="384"/>
      <c r="AQ51" s="384"/>
      <c r="AR51" s="384"/>
      <c r="AS51" s="384"/>
      <c r="AT51" s="384"/>
      <c r="AU51" s="384"/>
      <c r="AV51" s="384"/>
      <c r="AW51" s="384"/>
      <c r="AX51" s="384"/>
      <c r="AY51" s="384"/>
      <c r="AZ51" s="384"/>
      <c r="BA51" s="384"/>
      <c r="BB51" s="384"/>
      <c r="BC51" s="384"/>
      <c r="BD51" s="385"/>
      <c r="BE51" s="383">
        <v>48</v>
      </c>
      <c r="BF51" s="383"/>
      <c r="BG51" s="383"/>
      <c r="BH51" s="383"/>
      <c r="BI51" s="383"/>
      <c r="BJ51" s="383"/>
      <c r="BK51" s="383"/>
      <c r="BL51" s="383"/>
      <c r="BM51" s="383"/>
      <c r="BN51" s="383"/>
      <c r="BO51" s="383"/>
      <c r="BP51" s="383"/>
      <c r="BQ51" s="383"/>
      <c r="BR51" s="383"/>
      <c r="BS51" s="383"/>
      <c r="BT51" s="442" t="s">
        <v>1259</v>
      </c>
      <c r="BU51" s="443"/>
      <c r="BV51" s="443"/>
      <c r="BW51" s="443"/>
      <c r="BX51" s="443"/>
      <c r="BY51" s="443"/>
      <c r="BZ51" s="443"/>
      <c r="CA51" s="443"/>
      <c r="CB51" s="443"/>
      <c r="CC51" s="443"/>
      <c r="CD51" s="443"/>
      <c r="CE51" s="443"/>
      <c r="CF51" s="443"/>
      <c r="CG51" s="443"/>
      <c r="CH51" s="443"/>
      <c r="CI51" s="443"/>
      <c r="CJ51" s="444"/>
      <c r="CK51" s="442" t="s">
        <v>1258</v>
      </c>
      <c r="CL51" s="443"/>
      <c r="CM51" s="443"/>
      <c r="CN51" s="443"/>
      <c r="CO51" s="443"/>
      <c r="CP51" s="443"/>
      <c r="CQ51" s="443"/>
      <c r="CR51" s="443"/>
      <c r="CS51" s="443"/>
      <c r="CT51" s="443"/>
      <c r="CU51" s="443"/>
      <c r="CV51" s="443"/>
      <c r="CW51" s="443"/>
      <c r="CX51" s="443"/>
      <c r="CY51" s="443"/>
      <c r="CZ51" s="443"/>
      <c r="DA51" s="444"/>
    </row>
    <row r="52" spans="1:105" s="10" customFormat="1" ht="30" customHeight="1" x14ac:dyDescent="0.2">
      <c r="A52" s="386" t="s">
        <v>90</v>
      </c>
      <c r="B52" s="386"/>
      <c r="C52" s="386"/>
      <c r="D52" s="386"/>
      <c r="E52" s="386"/>
      <c r="F52" s="386"/>
      <c r="G52" s="386"/>
      <c r="H52" s="386"/>
      <c r="I52" s="386"/>
      <c r="J52" s="386"/>
      <c r="K52" s="11"/>
      <c r="L52" s="384" t="s">
        <v>441</v>
      </c>
      <c r="M52" s="384"/>
      <c r="N52" s="384"/>
      <c r="O52" s="384"/>
      <c r="P52" s="384"/>
      <c r="Q52" s="384"/>
      <c r="R52" s="384"/>
      <c r="S52" s="384"/>
      <c r="T52" s="384"/>
      <c r="U52" s="384"/>
      <c r="V52" s="384"/>
      <c r="W52" s="384"/>
      <c r="X52" s="384"/>
      <c r="Y52" s="384"/>
      <c r="Z52" s="384"/>
      <c r="AA52" s="384"/>
      <c r="AB52" s="384"/>
      <c r="AC52" s="384"/>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5"/>
      <c r="BE52" s="383">
        <v>48</v>
      </c>
      <c r="BF52" s="383"/>
      <c r="BG52" s="383"/>
      <c r="BH52" s="383"/>
      <c r="BI52" s="383"/>
      <c r="BJ52" s="383"/>
      <c r="BK52" s="383"/>
      <c r="BL52" s="383"/>
      <c r="BM52" s="383"/>
      <c r="BN52" s="383"/>
      <c r="BO52" s="383"/>
      <c r="BP52" s="383"/>
      <c r="BQ52" s="383"/>
      <c r="BR52" s="383"/>
      <c r="BS52" s="383"/>
      <c r="BT52" s="442" t="s">
        <v>1261</v>
      </c>
      <c r="BU52" s="443"/>
      <c r="BV52" s="443"/>
      <c r="BW52" s="443"/>
      <c r="BX52" s="443"/>
      <c r="BY52" s="443"/>
      <c r="BZ52" s="443"/>
      <c r="CA52" s="443"/>
      <c r="CB52" s="443"/>
      <c r="CC52" s="443"/>
      <c r="CD52" s="443"/>
      <c r="CE52" s="443"/>
      <c r="CF52" s="443"/>
      <c r="CG52" s="443"/>
      <c r="CH52" s="443"/>
      <c r="CI52" s="443"/>
      <c r="CJ52" s="444"/>
      <c r="CK52" s="380">
        <v>5119.4929900000006</v>
      </c>
      <c r="CL52" s="381"/>
      <c r="CM52" s="381"/>
      <c r="CN52" s="381"/>
      <c r="CO52" s="381"/>
      <c r="CP52" s="381"/>
      <c r="CQ52" s="381"/>
      <c r="CR52" s="381"/>
      <c r="CS52" s="381"/>
      <c r="CT52" s="381"/>
      <c r="CU52" s="381"/>
      <c r="CV52" s="381"/>
      <c r="CW52" s="381"/>
      <c r="CX52" s="381"/>
      <c r="CY52" s="381"/>
      <c r="CZ52" s="381"/>
      <c r="DA52" s="382"/>
    </row>
    <row r="53" spans="1:105" s="10" customFormat="1" ht="114" hidden="1" customHeight="1" x14ac:dyDescent="0.2">
      <c r="A53" s="386" t="s">
        <v>18</v>
      </c>
      <c r="B53" s="386"/>
      <c r="C53" s="386"/>
      <c r="D53" s="386"/>
      <c r="E53" s="386"/>
      <c r="F53" s="386"/>
      <c r="G53" s="386"/>
      <c r="H53" s="386"/>
      <c r="I53" s="386"/>
      <c r="J53" s="386"/>
      <c r="K53" s="11"/>
      <c r="L53" s="384" t="s">
        <v>798</v>
      </c>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84"/>
      <c r="AO53" s="384"/>
      <c r="AP53" s="384"/>
      <c r="AQ53" s="384"/>
      <c r="AR53" s="384"/>
      <c r="AS53" s="384"/>
      <c r="AT53" s="384"/>
      <c r="AU53" s="384"/>
      <c r="AV53" s="384"/>
      <c r="AW53" s="384"/>
      <c r="AX53" s="384"/>
      <c r="AY53" s="384"/>
      <c r="AZ53" s="384"/>
      <c r="BA53" s="384"/>
      <c r="BB53" s="384"/>
      <c r="BC53" s="384"/>
      <c r="BD53" s="385"/>
      <c r="BE53" s="383"/>
      <c r="BF53" s="383"/>
      <c r="BG53" s="383"/>
      <c r="BH53" s="383"/>
      <c r="BI53" s="383"/>
      <c r="BJ53" s="383"/>
      <c r="BK53" s="383"/>
      <c r="BL53" s="383"/>
      <c r="BM53" s="383"/>
      <c r="BN53" s="383"/>
      <c r="BO53" s="383"/>
      <c r="BP53" s="383"/>
      <c r="BQ53" s="383"/>
      <c r="BR53" s="383"/>
      <c r="BS53" s="383"/>
      <c r="BT53" s="380">
        <v>0</v>
      </c>
      <c r="BU53" s="381"/>
      <c r="BV53" s="381"/>
      <c r="BW53" s="381"/>
      <c r="BX53" s="381"/>
      <c r="BY53" s="381"/>
      <c r="BZ53" s="381"/>
      <c r="CA53" s="381"/>
      <c r="CB53" s="381"/>
      <c r="CC53" s="381"/>
      <c r="CD53" s="381"/>
      <c r="CE53" s="381"/>
      <c r="CF53" s="381"/>
      <c r="CG53" s="381"/>
      <c r="CH53" s="381"/>
      <c r="CI53" s="381"/>
      <c r="CJ53" s="382"/>
      <c r="CK53" s="380">
        <v>0</v>
      </c>
      <c r="CL53" s="381"/>
      <c r="CM53" s="381"/>
      <c r="CN53" s="381"/>
      <c r="CO53" s="381"/>
      <c r="CP53" s="381"/>
      <c r="CQ53" s="381"/>
      <c r="CR53" s="381"/>
      <c r="CS53" s="381"/>
      <c r="CT53" s="381"/>
      <c r="CU53" s="381"/>
      <c r="CV53" s="381"/>
      <c r="CW53" s="381"/>
      <c r="CX53" s="381"/>
      <c r="CY53" s="381"/>
      <c r="CZ53" s="381"/>
      <c r="DA53" s="382"/>
    </row>
    <row r="54" spans="1:105" s="10" customFormat="1" ht="32.25" customHeight="1" x14ac:dyDescent="0.2">
      <c r="A54" s="402" t="s">
        <v>19</v>
      </c>
      <c r="B54" s="402"/>
      <c r="C54" s="402"/>
      <c r="D54" s="402"/>
      <c r="E54" s="402"/>
      <c r="F54" s="402"/>
      <c r="G54" s="402"/>
      <c r="H54" s="402"/>
      <c r="I54" s="402"/>
      <c r="J54" s="402"/>
      <c r="K54" s="24"/>
      <c r="L54" s="403" t="s">
        <v>442</v>
      </c>
      <c r="M54" s="403"/>
      <c r="N54" s="403"/>
      <c r="O54" s="403"/>
      <c r="P54" s="403"/>
      <c r="Q54" s="403"/>
      <c r="R54" s="403"/>
      <c r="S54" s="403"/>
      <c r="T54" s="403"/>
      <c r="U54" s="403"/>
      <c r="V54" s="403"/>
      <c r="W54" s="403"/>
      <c r="X54" s="403"/>
      <c r="Y54" s="403"/>
      <c r="Z54" s="403"/>
      <c r="AA54" s="403"/>
      <c r="AB54" s="403"/>
      <c r="AC54" s="403"/>
      <c r="AD54" s="403"/>
      <c r="AE54" s="403"/>
      <c r="AF54" s="403"/>
      <c r="AG54" s="403"/>
      <c r="AH54" s="403"/>
      <c r="AI54" s="403"/>
      <c r="AJ54" s="403"/>
      <c r="AK54" s="403"/>
      <c r="AL54" s="403"/>
      <c r="AM54" s="403"/>
      <c r="AN54" s="403"/>
      <c r="AO54" s="403"/>
      <c r="AP54" s="403"/>
      <c r="AQ54" s="403"/>
      <c r="AR54" s="403"/>
      <c r="AS54" s="403"/>
      <c r="AT54" s="403"/>
      <c r="AU54" s="403"/>
      <c r="AV54" s="403"/>
      <c r="AW54" s="403"/>
      <c r="AX54" s="403"/>
      <c r="AY54" s="403"/>
      <c r="AZ54" s="403"/>
      <c r="BA54" s="403"/>
      <c r="BB54" s="403"/>
      <c r="BC54" s="403"/>
      <c r="BD54" s="404"/>
      <c r="BE54" s="412"/>
      <c r="BF54" s="412"/>
      <c r="BG54" s="412"/>
      <c r="BH54" s="412"/>
      <c r="BI54" s="412"/>
      <c r="BJ54" s="412"/>
      <c r="BK54" s="412"/>
      <c r="BL54" s="412"/>
      <c r="BM54" s="412"/>
      <c r="BN54" s="412"/>
      <c r="BO54" s="412"/>
      <c r="BP54" s="412"/>
      <c r="BQ54" s="412"/>
      <c r="BR54" s="412"/>
      <c r="BS54" s="412"/>
      <c r="BT54" s="406">
        <v>5817.034169999999</v>
      </c>
      <c r="BU54" s="407"/>
      <c r="BV54" s="407"/>
      <c r="BW54" s="407"/>
      <c r="BX54" s="407"/>
      <c r="BY54" s="407"/>
      <c r="BZ54" s="407"/>
      <c r="CA54" s="407"/>
      <c r="CB54" s="407"/>
      <c r="CC54" s="407"/>
      <c r="CD54" s="407"/>
      <c r="CE54" s="407"/>
      <c r="CF54" s="407"/>
      <c r="CG54" s="407"/>
      <c r="CH54" s="407"/>
      <c r="CI54" s="407"/>
      <c r="CJ54" s="408"/>
      <c r="CK54" s="482" t="s">
        <v>1243</v>
      </c>
      <c r="CL54" s="483"/>
      <c r="CM54" s="483"/>
      <c r="CN54" s="483"/>
      <c r="CO54" s="483"/>
      <c r="CP54" s="483"/>
      <c r="CQ54" s="483"/>
      <c r="CR54" s="483"/>
      <c r="CS54" s="483"/>
      <c r="CT54" s="483"/>
      <c r="CU54" s="483"/>
      <c r="CV54" s="483"/>
      <c r="CW54" s="483"/>
      <c r="CX54" s="483"/>
      <c r="CY54" s="483"/>
      <c r="CZ54" s="483"/>
      <c r="DA54" s="484"/>
    </row>
    <row r="55" spans="1:105" s="10" customFormat="1" ht="17.25" customHeight="1" x14ac:dyDescent="0.2">
      <c r="A55" s="409" t="s">
        <v>443</v>
      </c>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10"/>
      <c r="AO55" s="410"/>
      <c r="AP55" s="410"/>
      <c r="AQ55" s="410"/>
      <c r="AR55" s="410"/>
      <c r="AS55" s="410"/>
      <c r="AT55" s="410"/>
      <c r="AU55" s="410"/>
      <c r="AV55" s="410"/>
      <c r="AW55" s="410"/>
      <c r="AX55" s="410"/>
      <c r="AY55" s="410"/>
      <c r="AZ55" s="410"/>
      <c r="BA55" s="410"/>
      <c r="BB55" s="410"/>
      <c r="BC55" s="410"/>
      <c r="BD55" s="410"/>
      <c r="BE55" s="410"/>
      <c r="BF55" s="410"/>
      <c r="BG55" s="410"/>
      <c r="BH55" s="410"/>
      <c r="BI55" s="410"/>
      <c r="BJ55" s="410"/>
      <c r="BK55" s="410"/>
      <c r="BL55" s="410"/>
      <c r="BM55" s="410"/>
      <c r="BN55" s="410"/>
      <c r="BO55" s="410"/>
      <c r="BP55" s="410"/>
      <c r="BQ55" s="410"/>
      <c r="BR55" s="410"/>
      <c r="BS55" s="410"/>
      <c r="BT55" s="410"/>
      <c r="BU55" s="410"/>
      <c r="BV55" s="410"/>
      <c r="BW55" s="410"/>
      <c r="BX55" s="410"/>
      <c r="BY55" s="410"/>
      <c r="BZ55" s="410"/>
      <c r="CA55" s="410"/>
      <c r="CB55" s="410"/>
      <c r="CC55" s="410"/>
      <c r="CD55" s="410"/>
      <c r="CE55" s="410"/>
      <c r="CF55" s="410"/>
      <c r="CG55" s="410"/>
      <c r="CH55" s="410"/>
      <c r="CI55" s="410"/>
      <c r="CJ55" s="410"/>
      <c r="CK55" s="410"/>
      <c r="CL55" s="410"/>
      <c r="CM55" s="410"/>
      <c r="CN55" s="410"/>
      <c r="CO55" s="410"/>
      <c r="CP55" s="410"/>
      <c r="CQ55" s="410"/>
      <c r="CR55" s="410"/>
      <c r="CS55" s="410"/>
      <c r="CT55" s="410"/>
      <c r="CU55" s="410"/>
      <c r="CV55" s="410"/>
      <c r="CW55" s="410"/>
      <c r="CX55" s="410"/>
      <c r="CY55" s="410"/>
      <c r="CZ55" s="410"/>
      <c r="DA55" s="411"/>
    </row>
    <row r="56" spans="1:105" s="10" customFormat="1" ht="59.25" hidden="1" customHeight="1" x14ac:dyDescent="0.2">
      <c r="A56" s="386" t="s">
        <v>20</v>
      </c>
      <c r="B56" s="386"/>
      <c r="C56" s="386"/>
      <c r="D56" s="386"/>
      <c r="E56" s="386"/>
      <c r="F56" s="386"/>
      <c r="G56" s="386"/>
      <c r="H56" s="386"/>
      <c r="I56" s="386"/>
      <c r="J56" s="386"/>
      <c r="K56" s="11"/>
      <c r="L56" s="384" t="s">
        <v>799</v>
      </c>
      <c r="M56" s="384"/>
      <c r="N56" s="384"/>
      <c r="O56" s="384"/>
      <c r="P56" s="384"/>
      <c r="Q56" s="384"/>
      <c r="R56" s="384"/>
      <c r="S56" s="384"/>
      <c r="T56" s="384"/>
      <c r="U56" s="384"/>
      <c r="V56" s="384"/>
      <c r="W56" s="384"/>
      <c r="X56" s="384"/>
      <c r="Y56" s="384"/>
      <c r="Z56" s="384"/>
      <c r="AA56" s="384"/>
      <c r="AB56" s="384"/>
      <c r="AC56" s="384"/>
      <c r="AD56" s="384"/>
      <c r="AE56" s="384"/>
      <c r="AF56" s="384"/>
      <c r="AG56" s="384"/>
      <c r="AH56" s="384"/>
      <c r="AI56" s="384"/>
      <c r="AJ56" s="384"/>
      <c r="AK56" s="384"/>
      <c r="AL56" s="384"/>
      <c r="AM56" s="384"/>
      <c r="AN56" s="384"/>
      <c r="AO56" s="384"/>
      <c r="AP56" s="384"/>
      <c r="AQ56" s="384"/>
      <c r="AR56" s="384"/>
      <c r="AS56" s="384"/>
      <c r="AT56" s="384"/>
      <c r="AU56" s="384"/>
      <c r="AV56" s="384"/>
      <c r="AW56" s="384"/>
      <c r="AX56" s="384"/>
      <c r="AY56" s="384"/>
      <c r="AZ56" s="384"/>
      <c r="BA56" s="384"/>
      <c r="BB56" s="384"/>
      <c r="BC56" s="384"/>
      <c r="BD56" s="385"/>
      <c r="BE56" s="383"/>
      <c r="BF56" s="383"/>
      <c r="BG56" s="383"/>
      <c r="BH56" s="383"/>
      <c r="BI56" s="383"/>
      <c r="BJ56" s="383"/>
      <c r="BK56" s="383"/>
      <c r="BL56" s="383"/>
      <c r="BM56" s="383"/>
      <c r="BN56" s="383"/>
      <c r="BO56" s="383"/>
      <c r="BP56" s="383"/>
      <c r="BQ56" s="383"/>
      <c r="BR56" s="383"/>
      <c r="BS56" s="383"/>
      <c r="BT56" s="380">
        <v>0</v>
      </c>
      <c r="BU56" s="381"/>
      <c r="BV56" s="381"/>
      <c r="BW56" s="381"/>
      <c r="BX56" s="381"/>
      <c r="BY56" s="381"/>
      <c r="BZ56" s="381"/>
      <c r="CA56" s="381"/>
      <c r="CB56" s="381"/>
      <c r="CC56" s="381"/>
      <c r="CD56" s="381"/>
      <c r="CE56" s="381"/>
      <c r="CF56" s="381"/>
      <c r="CG56" s="381"/>
      <c r="CH56" s="381"/>
      <c r="CI56" s="381"/>
      <c r="CJ56" s="382"/>
      <c r="CK56" s="380">
        <v>0</v>
      </c>
      <c r="CL56" s="381"/>
      <c r="CM56" s="381"/>
      <c r="CN56" s="381"/>
      <c r="CO56" s="381"/>
      <c r="CP56" s="381"/>
      <c r="CQ56" s="381"/>
      <c r="CR56" s="381"/>
      <c r="CS56" s="381"/>
      <c r="CT56" s="381"/>
      <c r="CU56" s="381"/>
      <c r="CV56" s="381"/>
      <c r="CW56" s="381"/>
      <c r="CX56" s="381"/>
      <c r="CY56" s="381"/>
      <c r="CZ56" s="381"/>
      <c r="DA56" s="382"/>
    </row>
    <row r="57" spans="1:105" s="10" customFormat="1" ht="45" hidden="1" customHeight="1" x14ac:dyDescent="0.2">
      <c r="A57" s="386" t="s">
        <v>21</v>
      </c>
      <c r="B57" s="386"/>
      <c r="C57" s="386"/>
      <c r="D57" s="386"/>
      <c r="E57" s="386"/>
      <c r="F57" s="386"/>
      <c r="G57" s="386"/>
      <c r="H57" s="386"/>
      <c r="I57" s="386"/>
      <c r="J57" s="386"/>
      <c r="K57" s="11"/>
      <c r="L57" s="384" t="s">
        <v>444</v>
      </c>
      <c r="M57" s="384"/>
      <c r="N57" s="384"/>
      <c r="O57" s="384"/>
      <c r="P57" s="384"/>
      <c r="Q57" s="384"/>
      <c r="R57" s="384"/>
      <c r="S57" s="384"/>
      <c r="T57" s="384"/>
      <c r="U57" s="384"/>
      <c r="V57" s="384"/>
      <c r="W57" s="384"/>
      <c r="X57" s="384"/>
      <c r="Y57" s="384"/>
      <c r="Z57" s="384"/>
      <c r="AA57" s="384"/>
      <c r="AB57" s="384"/>
      <c r="AC57" s="384"/>
      <c r="AD57" s="384"/>
      <c r="AE57" s="384"/>
      <c r="AF57" s="384"/>
      <c r="AG57" s="384"/>
      <c r="AH57" s="384"/>
      <c r="AI57" s="384"/>
      <c r="AJ57" s="384"/>
      <c r="AK57" s="384"/>
      <c r="AL57" s="384"/>
      <c r="AM57" s="384"/>
      <c r="AN57" s="384"/>
      <c r="AO57" s="384"/>
      <c r="AP57" s="384"/>
      <c r="AQ57" s="384"/>
      <c r="AR57" s="384"/>
      <c r="AS57" s="384"/>
      <c r="AT57" s="384"/>
      <c r="AU57" s="384"/>
      <c r="AV57" s="384"/>
      <c r="AW57" s="384"/>
      <c r="AX57" s="384"/>
      <c r="AY57" s="384"/>
      <c r="AZ57" s="384"/>
      <c r="BA57" s="384"/>
      <c r="BB57" s="384"/>
      <c r="BC57" s="384"/>
      <c r="BD57" s="385"/>
      <c r="BE57" s="383"/>
      <c r="BF57" s="383"/>
      <c r="BG57" s="383"/>
      <c r="BH57" s="383"/>
      <c r="BI57" s="383"/>
      <c r="BJ57" s="383"/>
      <c r="BK57" s="383"/>
      <c r="BL57" s="383"/>
      <c r="BM57" s="383"/>
      <c r="BN57" s="383"/>
      <c r="BO57" s="383"/>
      <c r="BP57" s="383"/>
      <c r="BQ57" s="383"/>
      <c r="BR57" s="383"/>
      <c r="BS57" s="383"/>
      <c r="BT57" s="380">
        <v>0</v>
      </c>
      <c r="BU57" s="381"/>
      <c r="BV57" s="381"/>
      <c r="BW57" s="381"/>
      <c r="BX57" s="381"/>
      <c r="BY57" s="381"/>
      <c r="BZ57" s="381"/>
      <c r="CA57" s="381"/>
      <c r="CB57" s="381"/>
      <c r="CC57" s="381"/>
      <c r="CD57" s="381"/>
      <c r="CE57" s="381"/>
      <c r="CF57" s="381"/>
      <c r="CG57" s="381"/>
      <c r="CH57" s="381"/>
      <c r="CI57" s="381"/>
      <c r="CJ57" s="382"/>
      <c r="CK57" s="380">
        <v>0</v>
      </c>
      <c r="CL57" s="381"/>
      <c r="CM57" s="381"/>
      <c r="CN57" s="381"/>
      <c r="CO57" s="381"/>
      <c r="CP57" s="381"/>
      <c r="CQ57" s="381"/>
      <c r="CR57" s="381"/>
      <c r="CS57" s="381"/>
      <c r="CT57" s="381"/>
      <c r="CU57" s="381"/>
      <c r="CV57" s="381"/>
      <c r="CW57" s="381"/>
      <c r="CX57" s="381"/>
      <c r="CY57" s="381"/>
      <c r="CZ57" s="381"/>
      <c r="DA57" s="382"/>
    </row>
    <row r="58" spans="1:105" s="10" customFormat="1" ht="45" hidden="1" customHeight="1" x14ac:dyDescent="0.2">
      <c r="A58" s="386" t="s">
        <v>31</v>
      </c>
      <c r="B58" s="386"/>
      <c r="C58" s="386"/>
      <c r="D58" s="386"/>
      <c r="E58" s="386"/>
      <c r="F58" s="386"/>
      <c r="G58" s="386"/>
      <c r="H58" s="386"/>
      <c r="I58" s="386"/>
      <c r="J58" s="386"/>
      <c r="K58" s="11"/>
      <c r="L58" s="384" t="s">
        <v>445</v>
      </c>
      <c r="M58" s="384"/>
      <c r="N58" s="384"/>
      <c r="O58" s="384"/>
      <c r="P58" s="384"/>
      <c r="Q58" s="384"/>
      <c r="R58" s="384"/>
      <c r="S58" s="384"/>
      <c r="T58" s="384"/>
      <c r="U58" s="384"/>
      <c r="V58" s="384"/>
      <c r="W58" s="384"/>
      <c r="X58" s="384"/>
      <c r="Y58" s="384"/>
      <c r="Z58" s="384"/>
      <c r="AA58" s="384"/>
      <c r="AB58" s="384"/>
      <c r="AC58" s="384"/>
      <c r="AD58" s="384"/>
      <c r="AE58" s="384"/>
      <c r="AF58" s="384"/>
      <c r="AG58" s="384"/>
      <c r="AH58" s="384"/>
      <c r="AI58" s="384"/>
      <c r="AJ58" s="384"/>
      <c r="AK58" s="384"/>
      <c r="AL58" s="384"/>
      <c r="AM58" s="384"/>
      <c r="AN58" s="384"/>
      <c r="AO58" s="384"/>
      <c r="AP58" s="384"/>
      <c r="AQ58" s="384"/>
      <c r="AR58" s="384"/>
      <c r="AS58" s="384"/>
      <c r="AT58" s="384"/>
      <c r="AU58" s="384"/>
      <c r="AV58" s="384"/>
      <c r="AW58" s="384"/>
      <c r="AX58" s="384"/>
      <c r="AY58" s="384"/>
      <c r="AZ58" s="384"/>
      <c r="BA58" s="384"/>
      <c r="BB58" s="384"/>
      <c r="BC58" s="384"/>
      <c r="BD58" s="385"/>
      <c r="BE58" s="383"/>
      <c r="BF58" s="383"/>
      <c r="BG58" s="383"/>
      <c r="BH58" s="383"/>
      <c r="BI58" s="383"/>
      <c r="BJ58" s="383"/>
      <c r="BK58" s="383"/>
      <c r="BL58" s="383"/>
      <c r="BM58" s="383"/>
      <c r="BN58" s="383"/>
      <c r="BO58" s="383"/>
      <c r="BP58" s="383"/>
      <c r="BQ58" s="383"/>
      <c r="BR58" s="383"/>
      <c r="BS58" s="383"/>
      <c r="BT58" s="380">
        <v>0</v>
      </c>
      <c r="BU58" s="381"/>
      <c r="BV58" s="381"/>
      <c r="BW58" s="381"/>
      <c r="BX58" s="381"/>
      <c r="BY58" s="381"/>
      <c r="BZ58" s="381"/>
      <c r="CA58" s="381"/>
      <c r="CB58" s="381"/>
      <c r="CC58" s="381"/>
      <c r="CD58" s="381"/>
      <c r="CE58" s="381"/>
      <c r="CF58" s="381"/>
      <c r="CG58" s="381"/>
      <c r="CH58" s="381"/>
      <c r="CI58" s="381"/>
      <c r="CJ58" s="382"/>
      <c r="CK58" s="380">
        <v>0</v>
      </c>
      <c r="CL58" s="381"/>
      <c r="CM58" s="381"/>
      <c r="CN58" s="381"/>
      <c r="CO58" s="381"/>
      <c r="CP58" s="381"/>
      <c r="CQ58" s="381"/>
      <c r="CR58" s="381"/>
      <c r="CS58" s="381"/>
      <c r="CT58" s="381"/>
      <c r="CU58" s="381"/>
      <c r="CV58" s="381"/>
      <c r="CW58" s="381"/>
      <c r="CX58" s="381"/>
      <c r="CY58" s="381"/>
      <c r="CZ58" s="381"/>
      <c r="DA58" s="382"/>
    </row>
    <row r="59" spans="1:105" s="10" customFormat="1" ht="45" hidden="1" customHeight="1" x14ac:dyDescent="0.2">
      <c r="A59" s="386" t="s">
        <v>35</v>
      </c>
      <c r="B59" s="386"/>
      <c r="C59" s="386"/>
      <c r="D59" s="386"/>
      <c r="E59" s="386"/>
      <c r="F59" s="386"/>
      <c r="G59" s="386"/>
      <c r="H59" s="386"/>
      <c r="I59" s="386"/>
      <c r="J59" s="386"/>
      <c r="K59" s="11"/>
      <c r="L59" s="384" t="s">
        <v>446</v>
      </c>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c r="AS59" s="384"/>
      <c r="AT59" s="384"/>
      <c r="AU59" s="384"/>
      <c r="AV59" s="384"/>
      <c r="AW59" s="384"/>
      <c r="AX59" s="384"/>
      <c r="AY59" s="384"/>
      <c r="AZ59" s="384"/>
      <c r="BA59" s="384"/>
      <c r="BB59" s="384"/>
      <c r="BC59" s="384"/>
      <c r="BD59" s="385"/>
      <c r="BE59" s="383">
        <v>19</v>
      </c>
      <c r="BF59" s="383"/>
      <c r="BG59" s="383"/>
      <c r="BH59" s="383"/>
      <c r="BI59" s="383"/>
      <c r="BJ59" s="383"/>
      <c r="BK59" s="383"/>
      <c r="BL59" s="383"/>
      <c r="BM59" s="383"/>
      <c r="BN59" s="383"/>
      <c r="BO59" s="383"/>
      <c r="BP59" s="383"/>
      <c r="BQ59" s="383"/>
      <c r="BR59" s="383"/>
      <c r="BS59" s="383"/>
      <c r="BT59" s="380">
        <v>0</v>
      </c>
      <c r="BU59" s="381"/>
      <c r="BV59" s="381"/>
      <c r="BW59" s="381"/>
      <c r="BX59" s="381"/>
      <c r="BY59" s="381"/>
      <c r="BZ59" s="381"/>
      <c r="CA59" s="381"/>
      <c r="CB59" s="381"/>
      <c r="CC59" s="381"/>
      <c r="CD59" s="381"/>
      <c r="CE59" s="381"/>
      <c r="CF59" s="381"/>
      <c r="CG59" s="381"/>
      <c r="CH59" s="381"/>
      <c r="CI59" s="381"/>
      <c r="CJ59" s="382"/>
      <c r="CK59" s="380">
        <v>0</v>
      </c>
      <c r="CL59" s="381"/>
      <c r="CM59" s="381"/>
      <c r="CN59" s="381"/>
      <c r="CO59" s="381"/>
      <c r="CP59" s="381"/>
      <c r="CQ59" s="381"/>
      <c r="CR59" s="381"/>
      <c r="CS59" s="381"/>
      <c r="CT59" s="381"/>
      <c r="CU59" s="381"/>
      <c r="CV59" s="381"/>
      <c r="CW59" s="381"/>
      <c r="CX59" s="381"/>
      <c r="CY59" s="381"/>
      <c r="CZ59" s="381"/>
      <c r="DA59" s="382"/>
    </row>
    <row r="60" spans="1:105" s="10" customFormat="1" ht="45" hidden="1" customHeight="1" x14ac:dyDescent="0.2">
      <c r="A60" s="386" t="s">
        <v>36</v>
      </c>
      <c r="B60" s="386"/>
      <c r="C60" s="386"/>
      <c r="D60" s="386"/>
      <c r="E60" s="386"/>
      <c r="F60" s="386"/>
      <c r="G60" s="386"/>
      <c r="H60" s="386"/>
      <c r="I60" s="386"/>
      <c r="J60" s="386"/>
      <c r="K60" s="11"/>
      <c r="L60" s="384" t="s">
        <v>447</v>
      </c>
      <c r="M60" s="384"/>
      <c r="N60" s="384"/>
      <c r="O60" s="384"/>
      <c r="P60" s="384"/>
      <c r="Q60" s="384"/>
      <c r="R60" s="384"/>
      <c r="S60" s="384"/>
      <c r="T60" s="384"/>
      <c r="U60" s="384"/>
      <c r="V60" s="384"/>
      <c r="W60" s="384"/>
      <c r="X60" s="384"/>
      <c r="Y60" s="384"/>
      <c r="Z60" s="384"/>
      <c r="AA60" s="384"/>
      <c r="AB60" s="384"/>
      <c r="AC60" s="384"/>
      <c r="AD60" s="384"/>
      <c r="AE60" s="384"/>
      <c r="AF60" s="384"/>
      <c r="AG60" s="384"/>
      <c r="AH60" s="384"/>
      <c r="AI60" s="384"/>
      <c r="AJ60" s="384"/>
      <c r="AK60" s="384"/>
      <c r="AL60" s="384"/>
      <c r="AM60" s="384"/>
      <c r="AN60" s="384"/>
      <c r="AO60" s="384"/>
      <c r="AP60" s="384"/>
      <c r="AQ60" s="384"/>
      <c r="AR60" s="384"/>
      <c r="AS60" s="384"/>
      <c r="AT60" s="384"/>
      <c r="AU60" s="384"/>
      <c r="AV60" s="384"/>
      <c r="AW60" s="384"/>
      <c r="AX60" s="384"/>
      <c r="AY60" s="384"/>
      <c r="AZ60" s="384"/>
      <c r="BA60" s="384"/>
      <c r="BB60" s="384"/>
      <c r="BC60" s="384"/>
      <c r="BD60" s="385"/>
      <c r="BE60" s="383">
        <v>48</v>
      </c>
      <c r="BF60" s="383"/>
      <c r="BG60" s="383"/>
      <c r="BH60" s="383"/>
      <c r="BI60" s="383"/>
      <c r="BJ60" s="383"/>
      <c r="BK60" s="383"/>
      <c r="BL60" s="383"/>
      <c r="BM60" s="383"/>
      <c r="BN60" s="383"/>
      <c r="BO60" s="383"/>
      <c r="BP60" s="383"/>
      <c r="BQ60" s="383"/>
      <c r="BR60" s="383"/>
      <c r="BS60" s="383"/>
      <c r="BT60" s="380">
        <v>0</v>
      </c>
      <c r="BU60" s="381"/>
      <c r="BV60" s="381"/>
      <c r="BW60" s="381"/>
      <c r="BX60" s="381"/>
      <c r="BY60" s="381"/>
      <c r="BZ60" s="381"/>
      <c r="CA60" s="381"/>
      <c r="CB60" s="381"/>
      <c r="CC60" s="381"/>
      <c r="CD60" s="381"/>
      <c r="CE60" s="381"/>
      <c r="CF60" s="381"/>
      <c r="CG60" s="381"/>
      <c r="CH60" s="381"/>
      <c r="CI60" s="381"/>
      <c r="CJ60" s="382"/>
      <c r="CK60" s="380">
        <v>0</v>
      </c>
      <c r="CL60" s="381"/>
      <c r="CM60" s="381"/>
      <c r="CN60" s="381"/>
      <c r="CO60" s="381"/>
      <c r="CP60" s="381"/>
      <c r="CQ60" s="381"/>
      <c r="CR60" s="381"/>
      <c r="CS60" s="381"/>
      <c r="CT60" s="381"/>
      <c r="CU60" s="381"/>
      <c r="CV60" s="381"/>
      <c r="CW60" s="381"/>
      <c r="CX60" s="381"/>
      <c r="CY60" s="381"/>
      <c r="CZ60" s="381"/>
      <c r="DA60" s="382"/>
    </row>
    <row r="61" spans="1:105" s="10" customFormat="1" ht="59.25" hidden="1" customHeight="1" x14ac:dyDescent="0.2">
      <c r="A61" s="386" t="s">
        <v>37</v>
      </c>
      <c r="B61" s="386"/>
      <c r="C61" s="386"/>
      <c r="D61" s="386"/>
      <c r="E61" s="386"/>
      <c r="F61" s="386"/>
      <c r="G61" s="386"/>
      <c r="H61" s="386"/>
      <c r="I61" s="386"/>
      <c r="J61" s="386"/>
      <c r="K61" s="11"/>
      <c r="L61" s="384" t="s">
        <v>448</v>
      </c>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c r="AJ61" s="384"/>
      <c r="AK61" s="384"/>
      <c r="AL61" s="384"/>
      <c r="AM61" s="384"/>
      <c r="AN61" s="384"/>
      <c r="AO61" s="384"/>
      <c r="AP61" s="384"/>
      <c r="AQ61" s="384"/>
      <c r="AR61" s="384"/>
      <c r="AS61" s="384"/>
      <c r="AT61" s="384"/>
      <c r="AU61" s="384"/>
      <c r="AV61" s="384"/>
      <c r="AW61" s="384"/>
      <c r="AX61" s="384"/>
      <c r="AY61" s="384"/>
      <c r="AZ61" s="384"/>
      <c r="BA61" s="384"/>
      <c r="BB61" s="384"/>
      <c r="BC61" s="384"/>
      <c r="BD61" s="385"/>
      <c r="BE61" s="383"/>
      <c r="BF61" s="383"/>
      <c r="BG61" s="383"/>
      <c r="BH61" s="383"/>
      <c r="BI61" s="383"/>
      <c r="BJ61" s="383"/>
      <c r="BK61" s="383"/>
      <c r="BL61" s="383"/>
      <c r="BM61" s="383"/>
      <c r="BN61" s="383"/>
      <c r="BO61" s="383"/>
      <c r="BP61" s="383"/>
      <c r="BQ61" s="383"/>
      <c r="BR61" s="383"/>
      <c r="BS61" s="383"/>
      <c r="BT61" s="380">
        <v>0</v>
      </c>
      <c r="BU61" s="381"/>
      <c r="BV61" s="381"/>
      <c r="BW61" s="381"/>
      <c r="BX61" s="381"/>
      <c r="BY61" s="381"/>
      <c r="BZ61" s="381"/>
      <c r="CA61" s="381"/>
      <c r="CB61" s="381"/>
      <c r="CC61" s="381"/>
      <c r="CD61" s="381"/>
      <c r="CE61" s="381"/>
      <c r="CF61" s="381"/>
      <c r="CG61" s="381"/>
      <c r="CH61" s="381"/>
      <c r="CI61" s="381"/>
      <c r="CJ61" s="382"/>
      <c r="CK61" s="380">
        <v>0</v>
      </c>
      <c r="CL61" s="381"/>
      <c r="CM61" s="381"/>
      <c r="CN61" s="381"/>
      <c r="CO61" s="381"/>
      <c r="CP61" s="381"/>
      <c r="CQ61" s="381"/>
      <c r="CR61" s="381"/>
      <c r="CS61" s="381"/>
      <c r="CT61" s="381"/>
      <c r="CU61" s="381"/>
      <c r="CV61" s="381"/>
      <c r="CW61" s="381"/>
      <c r="CX61" s="381"/>
      <c r="CY61" s="381"/>
      <c r="CZ61" s="381"/>
      <c r="DA61" s="382"/>
    </row>
    <row r="62" spans="1:105" s="10" customFormat="1" ht="60" hidden="1" customHeight="1" x14ac:dyDescent="0.2">
      <c r="A62" s="386" t="s">
        <v>38</v>
      </c>
      <c r="B62" s="386"/>
      <c r="C62" s="386"/>
      <c r="D62" s="386"/>
      <c r="E62" s="386"/>
      <c r="F62" s="386"/>
      <c r="G62" s="386"/>
      <c r="H62" s="386"/>
      <c r="I62" s="386"/>
      <c r="J62" s="386"/>
      <c r="K62" s="11"/>
      <c r="L62" s="384" t="s">
        <v>449</v>
      </c>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5"/>
      <c r="BE62" s="383"/>
      <c r="BF62" s="383"/>
      <c r="BG62" s="383"/>
      <c r="BH62" s="383"/>
      <c r="BI62" s="383"/>
      <c r="BJ62" s="383"/>
      <c r="BK62" s="383"/>
      <c r="BL62" s="383"/>
      <c r="BM62" s="383"/>
      <c r="BN62" s="383"/>
      <c r="BO62" s="383"/>
      <c r="BP62" s="383"/>
      <c r="BQ62" s="383"/>
      <c r="BR62" s="383"/>
      <c r="BS62" s="383"/>
      <c r="BT62" s="380">
        <v>0</v>
      </c>
      <c r="BU62" s="381"/>
      <c r="BV62" s="381"/>
      <c r="BW62" s="381"/>
      <c r="BX62" s="381"/>
      <c r="BY62" s="381"/>
      <c r="BZ62" s="381"/>
      <c r="CA62" s="381"/>
      <c r="CB62" s="381"/>
      <c r="CC62" s="381"/>
      <c r="CD62" s="381"/>
      <c r="CE62" s="381"/>
      <c r="CF62" s="381"/>
      <c r="CG62" s="381"/>
      <c r="CH62" s="381"/>
      <c r="CI62" s="381"/>
      <c r="CJ62" s="382"/>
      <c r="CK62" s="380">
        <v>0</v>
      </c>
      <c r="CL62" s="381"/>
      <c r="CM62" s="381"/>
      <c r="CN62" s="381"/>
      <c r="CO62" s="381"/>
      <c r="CP62" s="381"/>
      <c r="CQ62" s="381"/>
      <c r="CR62" s="381"/>
      <c r="CS62" s="381"/>
      <c r="CT62" s="381"/>
      <c r="CU62" s="381"/>
      <c r="CV62" s="381"/>
      <c r="CW62" s="381"/>
      <c r="CX62" s="381"/>
      <c r="CY62" s="381"/>
      <c r="CZ62" s="381"/>
      <c r="DA62" s="382"/>
    </row>
    <row r="63" spans="1:105" s="10" customFormat="1" ht="75" hidden="1" customHeight="1" x14ac:dyDescent="0.2">
      <c r="A63" s="386" t="s">
        <v>39</v>
      </c>
      <c r="B63" s="386"/>
      <c r="C63" s="386"/>
      <c r="D63" s="386"/>
      <c r="E63" s="386"/>
      <c r="F63" s="386"/>
      <c r="G63" s="386"/>
      <c r="H63" s="386"/>
      <c r="I63" s="386"/>
      <c r="J63" s="386"/>
      <c r="K63" s="11"/>
      <c r="L63" s="384" t="s">
        <v>450</v>
      </c>
      <c r="M63" s="384"/>
      <c r="N63" s="384"/>
      <c r="O63" s="384"/>
      <c r="P63" s="384"/>
      <c r="Q63" s="384"/>
      <c r="R63" s="384"/>
      <c r="S63" s="384"/>
      <c r="T63" s="384"/>
      <c r="U63" s="384"/>
      <c r="V63" s="384"/>
      <c r="W63" s="384"/>
      <c r="X63" s="384"/>
      <c r="Y63" s="384"/>
      <c r="Z63" s="384"/>
      <c r="AA63" s="384"/>
      <c r="AB63" s="384"/>
      <c r="AC63" s="384"/>
      <c r="AD63" s="384"/>
      <c r="AE63" s="384"/>
      <c r="AF63" s="384"/>
      <c r="AG63" s="384"/>
      <c r="AH63" s="384"/>
      <c r="AI63" s="384"/>
      <c r="AJ63" s="384"/>
      <c r="AK63" s="384"/>
      <c r="AL63" s="384"/>
      <c r="AM63" s="384"/>
      <c r="AN63" s="384"/>
      <c r="AO63" s="384"/>
      <c r="AP63" s="384"/>
      <c r="AQ63" s="384"/>
      <c r="AR63" s="384"/>
      <c r="AS63" s="384"/>
      <c r="AT63" s="384"/>
      <c r="AU63" s="384"/>
      <c r="AV63" s="384"/>
      <c r="AW63" s="384"/>
      <c r="AX63" s="384"/>
      <c r="AY63" s="384"/>
      <c r="AZ63" s="384"/>
      <c r="BA63" s="384"/>
      <c r="BB63" s="384"/>
      <c r="BC63" s="384"/>
      <c r="BD63" s="385"/>
      <c r="BE63" s="383"/>
      <c r="BF63" s="383"/>
      <c r="BG63" s="383"/>
      <c r="BH63" s="383"/>
      <c r="BI63" s="383"/>
      <c r="BJ63" s="383"/>
      <c r="BK63" s="383"/>
      <c r="BL63" s="383"/>
      <c r="BM63" s="383"/>
      <c r="BN63" s="383"/>
      <c r="BO63" s="383"/>
      <c r="BP63" s="383"/>
      <c r="BQ63" s="383"/>
      <c r="BR63" s="383"/>
      <c r="BS63" s="383"/>
      <c r="BT63" s="380">
        <v>0</v>
      </c>
      <c r="BU63" s="381"/>
      <c r="BV63" s="381"/>
      <c r="BW63" s="381"/>
      <c r="BX63" s="381"/>
      <c r="BY63" s="381"/>
      <c r="BZ63" s="381"/>
      <c r="CA63" s="381"/>
      <c r="CB63" s="381"/>
      <c r="CC63" s="381"/>
      <c r="CD63" s="381"/>
      <c r="CE63" s="381"/>
      <c r="CF63" s="381"/>
      <c r="CG63" s="381"/>
      <c r="CH63" s="381"/>
      <c r="CI63" s="381"/>
      <c r="CJ63" s="382"/>
      <c r="CK63" s="380">
        <v>0</v>
      </c>
      <c r="CL63" s="381"/>
      <c r="CM63" s="381"/>
      <c r="CN63" s="381"/>
      <c r="CO63" s="381"/>
      <c r="CP63" s="381"/>
      <c r="CQ63" s="381"/>
      <c r="CR63" s="381"/>
      <c r="CS63" s="381"/>
      <c r="CT63" s="381"/>
      <c r="CU63" s="381"/>
      <c r="CV63" s="381"/>
      <c r="CW63" s="381"/>
      <c r="CX63" s="381"/>
      <c r="CY63" s="381"/>
      <c r="CZ63" s="381"/>
      <c r="DA63" s="382"/>
    </row>
    <row r="64" spans="1:105" s="10" customFormat="1" ht="75" hidden="1" customHeight="1" x14ac:dyDescent="0.2">
      <c r="A64" s="386" t="s">
        <v>40</v>
      </c>
      <c r="B64" s="386"/>
      <c r="C64" s="386"/>
      <c r="D64" s="386"/>
      <c r="E64" s="386"/>
      <c r="F64" s="386"/>
      <c r="G64" s="386"/>
      <c r="H64" s="386"/>
      <c r="I64" s="386"/>
      <c r="J64" s="386"/>
      <c r="K64" s="11"/>
      <c r="L64" s="384" t="s">
        <v>451</v>
      </c>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c r="AJ64" s="384"/>
      <c r="AK64" s="384"/>
      <c r="AL64" s="384"/>
      <c r="AM64" s="384"/>
      <c r="AN64" s="384"/>
      <c r="AO64" s="384"/>
      <c r="AP64" s="384"/>
      <c r="AQ64" s="384"/>
      <c r="AR64" s="384"/>
      <c r="AS64" s="384"/>
      <c r="AT64" s="384"/>
      <c r="AU64" s="384"/>
      <c r="AV64" s="384"/>
      <c r="AW64" s="384"/>
      <c r="AX64" s="384"/>
      <c r="AY64" s="384"/>
      <c r="AZ64" s="384"/>
      <c r="BA64" s="384"/>
      <c r="BB64" s="384"/>
      <c r="BC64" s="384"/>
      <c r="BD64" s="385"/>
      <c r="BE64" s="383"/>
      <c r="BF64" s="383"/>
      <c r="BG64" s="383"/>
      <c r="BH64" s="383"/>
      <c r="BI64" s="383"/>
      <c r="BJ64" s="383"/>
      <c r="BK64" s="383"/>
      <c r="BL64" s="383"/>
      <c r="BM64" s="383"/>
      <c r="BN64" s="383"/>
      <c r="BO64" s="383"/>
      <c r="BP64" s="383"/>
      <c r="BQ64" s="383"/>
      <c r="BR64" s="383"/>
      <c r="BS64" s="383"/>
      <c r="BT64" s="380">
        <v>0</v>
      </c>
      <c r="BU64" s="381"/>
      <c r="BV64" s="381"/>
      <c r="BW64" s="381"/>
      <c r="BX64" s="381"/>
      <c r="BY64" s="381"/>
      <c r="BZ64" s="381"/>
      <c r="CA64" s="381"/>
      <c r="CB64" s="381"/>
      <c r="CC64" s="381"/>
      <c r="CD64" s="381"/>
      <c r="CE64" s="381"/>
      <c r="CF64" s="381"/>
      <c r="CG64" s="381"/>
      <c r="CH64" s="381"/>
      <c r="CI64" s="381"/>
      <c r="CJ64" s="382"/>
      <c r="CK64" s="380">
        <v>0</v>
      </c>
      <c r="CL64" s="381"/>
      <c r="CM64" s="381"/>
      <c r="CN64" s="381"/>
      <c r="CO64" s="381"/>
      <c r="CP64" s="381"/>
      <c r="CQ64" s="381"/>
      <c r="CR64" s="381"/>
      <c r="CS64" s="381"/>
      <c r="CT64" s="381"/>
      <c r="CU64" s="381"/>
      <c r="CV64" s="381"/>
      <c r="CW64" s="381"/>
      <c r="CX64" s="381"/>
      <c r="CY64" s="381"/>
      <c r="CZ64" s="381"/>
      <c r="DA64" s="382"/>
    </row>
    <row r="65" spans="1:105" s="10" customFormat="1" ht="60" hidden="1" customHeight="1" x14ac:dyDescent="0.2">
      <c r="A65" s="386" t="s">
        <v>41</v>
      </c>
      <c r="B65" s="386"/>
      <c r="C65" s="386"/>
      <c r="D65" s="386"/>
      <c r="E65" s="386"/>
      <c r="F65" s="386"/>
      <c r="G65" s="386"/>
      <c r="H65" s="386"/>
      <c r="I65" s="386"/>
      <c r="J65" s="386"/>
      <c r="K65" s="11"/>
      <c r="L65" s="384" t="s">
        <v>452</v>
      </c>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4"/>
      <c r="AT65" s="384"/>
      <c r="AU65" s="384"/>
      <c r="AV65" s="384"/>
      <c r="AW65" s="384"/>
      <c r="AX65" s="384"/>
      <c r="AY65" s="384"/>
      <c r="AZ65" s="384"/>
      <c r="BA65" s="384"/>
      <c r="BB65" s="384"/>
      <c r="BC65" s="384"/>
      <c r="BD65" s="385"/>
      <c r="BE65" s="383"/>
      <c r="BF65" s="383"/>
      <c r="BG65" s="383"/>
      <c r="BH65" s="383"/>
      <c r="BI65" s="383"/>
      <c r="BJ65" s="383"/>
      <c r="BK65" s="383"/>
      <c r="BL65" s="383"/>
      <c r="BM65" s="383"/>
      <c r="BN65" s="383"/>
      <c r="BO65" s="383"/>
      <c r="BP65" s="383"/>
      <c r="BQ65" s="383"/>
      <c r="BR65" s="383"/>
      <c r="BS65" s="383"/>
      <c r="BT65" s="380">
        <v>0</v>
      </c>
      <c r="BU65" s="381"/>
      <c r="BV65" s="381"/>
      <c r="BW65" s="381"/>
      <c r="BX65" s="381"/>
      <c r="BY65" s="381"/>
      <c r="BZ65" s="381"/>
      <c r="CA65" s="381"/>
      <c r="CB65" s="381"/>
      <c r="CC65" s="381"/>
      <c r="CD65" s="381"/>
      <c r="CE65" s="381"/>
      <c r="CF65" s="381"/>
      <c r="CG65" s="381"/>
      <c r="CH65" s="381"/>
      <c r="CI65" s="381"/>
      <c r="CJ65" s="382"/>
      <c r="CK65" s="380">
        <v>0</v>
      </c>
      <c r="CL65" s="381"/>
      <c r="CM65" s="381"/>
      <c r="CN65" s="381"/>
      <c r="CO65" s="381"/>
      <c r="CP65" s="381"/>
      <c r="CQ65" s="381"/>
      <c r="CR65" s="381"/>
      <c r="CS65" s="381"/>
      <c r="CT65" s="381"/>
      <c r="CU65" s="381"/>
      <c r="CV65" s="381"/>
      <c r="CW65" s="381"/>
      <c r="CX65" s="381"/>
      <c r="CY65" s="381"/>
      <c r="CZ65" s="381"/>
      <c r="DA65" s="382"/>
    </row>
    <row r="66" spans="1:105" s="10" customFormat="1" ht="75" hidden="1" customHeight="1" x14ac:dyDescent="0.2">
      <c r="A66" s="386" t="s">
        <v>42</v>
      </c>
      <c r="B66" s="386"/>
      <c r="C66" s="386"/>
      <c r="D66" s="386"/>
      <c r="E66" s="386"/>
      <c r="F66" s="386"/>
      <c r="G66" s="386"/>
      <c r="H66" s="386"/>
      <c r="I66" s="386"/>
      <c r="J66" s="386"/>
      <c r="K66" s="11"/>
      <c r="L66" s="384" t="s">
        <v>453</v>
      </c>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c r="AJ66" s="384"/>
      <c r="AK66" s="384"/>
      <c r="AL66" s="384"/>
      <c r="AM66" s="384"/>
      <c r="AN66" s="384"/>
      <c r="AO66" s="384"/>
      <c r="AP66" s="384"/>
      <c r="AQ66" s="384"/>
      <c r="AR66" s="384"/>
      <c r="AS66" s="384"/>
      <c r="AT66" s="384"/>
      <c r="AU66" s="384"/>
      <c r="AV66" s="384"/>
      <c r="AW66" s="384"/>
      <c r="AX66" s="384"/>
      <c r="AY66" s="384"/>
      <c r="AZ66" s="384"/>
      <c r="BA66" s="384"/>
      <c r="BB66" s="384"/>
      <c r="BC66" s="384"/>
      <c r="BD66" s="385"/>
      <c r="BE66" s="383"/>
      <c r="BF66" s="383"/>
      <c r="BG66" s="383"/>
      <c r="BH66" s="383"/>
      <c r="BI66" s="383"/>
      <c r="BJ66" s="383"/>
      <c r="BK66" s="383"/>
      <c r="BL66" s="383"/>
      <c r="BM66" s="383"/>
      <c r="BN66" s="383"/>
      <c r="BO66" s="383"/>
      <c r="BP66" s="383"/>
      <c r="BQ66" s="383"/>
      <c r="BR66" s="383"/>
      <c r="BS66" s="383"/>
      <c r="BT66" s="380">
        <v>0</v>
      </c>
      <c r="BU66" s="381"/>
      <c r="BV66" s="381"/>
      <c r="BW66" s="381"/>
      <c r="BX66" s="381"/>
      <c r="BY66" s="381"/>
      <c r="BZ66" s="381"/>
      <c r="CA66" s="381"/>
      <c r="CB66" s="381"/>
      <c r="CC66" s="381"/>
      <c r="CD66" s="381"/>
      <c r="CE66" s="381"/>
      <c r="CF66" s="381"/>
      <c r="CG66" s="381"/>
      <c r="CH66" s="381"/>
      <c r="CI66" s="381"/>
      <c r="CJ66" s="382"/>
      <c r="CK66" s="380">
        <v>0</v>
      </c>
      <c r="CL66" s="381"/>
      <c r="CM66" s="381"/>
      <c r="CN66" s="381"/>
      <c r="CO66" s="381"/>
      <c r="CP66" s="381"/>
      <c r="CQ66" s="381"/>
      <c r="CR66" s="381"/>
      <c r="CS66" s="381"/>
      <c r="CT66" s="381"/>
      <c r="CU66" s="381"/>
      <c r="CV66" s="381"/>
      <c r="CW66" s="381"/>
      <c r="CX66" s="381"/>
      <c r="CY66" s="381"/>
      <c r="CZ66" s="381"/>
      <c r="DA66" s="382"/>
    </row>
    <row r="67" spans="1:105" s="10" customFormat="1" ht="75" hidden="1" customHeight="1" x14ac:dyDescent="0.2">
      <c r="A67" s="386" t="s">
        <v>43</v>
      </c>
      <c r="B67" s="386"/>
      <c r="C67" s="386"/>
      <c r="D67" s="386"/>
      <c r="E67" s="386"/>
      <c r="F67" s="386"/>
      <c r="G67" s="386"/>
      <c r="H67" s="386"/>
      <c r="I67" s="386"/>
      <c r="J67" s="386"/>
      <c r="K67" s="11"/>
      <c r="L67" s="384" t="s">
        <v>454</v>
      </c>
      <c r="M67" s="384"/>
      <c r="N67" s="384"/>
      <c r="O67" s="384"/>
      <c r="P67" s="384"/>
      <c r="Q67" s="384"/>
      <c r="R67" s="384"/>
      <c r="S67" s="384"/>
      <c r="T67" s="384"/>
      <c r="U67" s="384"/>
      <c r="V67" s="384"/>
      <c r="W67" s="384"/>
      <c r="X67" s="384"/>
      <c r="Y67" s="384"/>
      <c r="Z67" s="384"/>
      <c r="AA67" s="384"/>
      <c r="AB67" s="384"/>
      <c r="AC67" s="384"/>
      <c r="AD67" s="384"/>
      <c r="AE67" s="384"/>
      <c r="AF67" s="384"/>
      <c r="AG67" s="384"/>
      <c r="AH67" s="384"/>
      <c r="AI67" s="384"/>
      <c r="AJ67" s="384"/>
      <c r="AK67" s="384"/>
      <c r="AL67" s="384"/>
      <c r="AM67" s="384"/>
      <c r="AN67" s="384"/>
      <c r="AO67" s="384"/>
      <c r="AP67" s="384"/>
      <c r="AQ67" s="384"/>
      <c r="AR67" s="384"/>
      <c r="AS67" s="384"/>
      <c r="AT67" s="384"/>
      <c r="AU67" s="384"/>
      <c r="AV67" s="384"/>
      <c r="AW67" s="384"/>
      <c r="AX67" s="384"/>
      <c r="AY67" s="384"/>
      <c r="AZ67" s="384"/>
      <c r="BA67" s="384"/>
      <c r="BB67" s="384"/>
      <c r="BC67" s="384"/>
      <c r="BD67" s="385"/>
      <c r="BE67" s="383"/>
      <c r="BF67" s="383"/>
      <c r="BG67" s="383"/>
      <c r="BH67" s="383"/>
      <c r="BI67" s="383"/>
      <c r="BJ67" s="383"/>
      <c r="BK67" s="383"/>
      <c r="BL67" s="383"/>
      <c r="BM67" s="383"/>
      <c r="BN67" s="383"/>
      <c r="BO67" s="383"/>
      <c r="BP67" s="383"/>
      <c r="BQ67" s="383"/>
      <c r="BR67" s="383"/>
      <c r="BS67" s="383"/>
      <c r="BT67" s="380">
        <v>0</v>
      </c>
      <c r="BU67" s="381"/>
      <c r="BV67" s="381"/>
      <c r="BW67" s="381"/>
      <c r="BX67" s="381"/>
      <c r="BY67" s="381"/>
      <c r="BZ67" s="381"/>
      <c r="CA67" s="381"/>
      <c r="CB67" s="381"/>
      <c r="CC67" s="381"/>
      <c r="CD67" s="381"/>
      <c r="CE67" s="381"/>
      <c r="CF67" s="381"/>
      <c r="CG67" s="381"/>
      <c r="CH67" s="381"/>
      <c r="CI67" s="381"/>
      <c r="CJ67" s="382"/>
      <c r="CK67" s="380">
        <v>0</v>
      </c>
      <c r="CL67" s="381"/>
      <c r="CM67" s="381"/>
      <c r="CN67" s="381"/>
      <c r="CO67" s="381"/>
      <c r="CP67" s="381"/>
      <c r="CQ67" s="381"/>
      <c r="CR67" s="381"/>
      <c r="CS67" s="381"/>
      <c r="CT67" s="381"/>
      <c r="CU67" s="381"/>
      <c r="CV67" s="381"/>
      <c r="CW67" s="381"/>
      <c r="CX67" s="381"/>
      <c r="CY67" s="381"/>
      <c r="CZ67" s="381"/>
      <c r="DA67" s="382"/>
    </row>
    <row r="68" spans="1:105" s="10" customFormat="1" ht="75" hidden="1" customHeight="1" x14ac:dyDescent="0.2">
      <c r="A68" s="386" t="s">
        <v>103</v>
      </c>
      <c r="B68" s="386"/>
      <c r="C68" s="386"/>
      <c r="D68" s="386"/>
      <c r="E68" s="386"/>
      <c r="F68" s="386"/>
      <c r="G68" s="386"/>
      <c r="H68" s="386"/>
      <c r="I68" s="386"/>
      <c r="J68" s="386"/>
      <c r="K68" s="11"/>
      <c r="L68" s="384" t="s">
        <v>455</v>
      </c>
      <c r="M68" s="384"/>
      <c r="N68" s="384"/>
      <c r="O68" s="384"/>
      <c r="P68" s="384"/>
      <c r="Q68" s="384"/>
      <c r="R68" s="384"/>
      <c r="S68" s="384"/>
      <c r="T68" s="384"/>
      <c r="U68" s="384"/>
      <c r="V68" s="384"/>
      <c r="W68" s="384"/>
      <c r="X68" s="384"/>
      <c r="Y68" s="384"/>
      <c r="Z68" s="384"/>
      <c r="AA68" s="384"/>
      <c r="AB68" s="384"/>
      <c r="AC68" s="384"/>
      <c r="AD68" s="384"/>
      <c r="AE68" s="384"/>
      <c r="AF68" s="384"/>
      <c r="AG68" s="384"/>
      <c r="AH68" s="384"/>
      <c r="AI68" s="384"/>
      <c r="AJ68" s="384"/>
      <c r="AK68" s="384"/>
      <c r="AL68" s="384"/>
      <c r="AM68" s="384"/>
      <c r="AN68" s="384"/>
      <c r="AO68" s="384"/>
      <c r="AP68" s="384"/>
      <c r="AQ68" s="384"/>
      <c r="AR68" s="384"/>
      <c r="AS68" s="384"/>
      <c r="AT68" s="384"/>
      <c r="AU68" s="384"/>
      <c r="AV68" s="384"/>
      <c r="AW68" s="384"/>
      <c r="AX68" s="384"/>
      <c r="AY68" s="384"/>
      <c r="AZ68" s="384"/>
      <c r="BA68" s="384"/>
      <c r="BB68" s="384"/>
      <c r="BC68" s="384"/>
      <c r="BD68" s="385"/>
      <c r="BE68" s="383"/>
      <c r="BF68" s="383"/>
      <c r="BG68" s="383"/>
      <c r="BH68" s="383"/>
      <c r="BI68" s="383"/>
      <c r="BJ68" s="383"/>
      <c r="BK68" s="383"/>
      <c r="BL68" s="383"/>
      <c r="BM68" s="383"/>
      <c r="BN68" s="383"/>
      <c r="BO68" s="383"/>
      <c r="BP68" s="383"/>
      <c r="BQ68" s="383"/>
      <c r="BR68" s="383"/>
      <c r="BS68" s="383"/>
      <c r="BT68" s="380">
        <v>0</v>
      </c>
      <c r="BU68" s="381"/>
      <c r="BV68" s="381"/>
      <c r="BW68" s="381"/>
      <c r="BX68" s="381"/>
      <c r="BY68" s="381"/>
      <c r="BZ68" s="381"/>
      <c r="CA68" s="381"/>
      <c r="CB68" s="381"/>
      <c r="CC68" s="381"/>
      <c r="CD68" s="381"/>
      <c r="CE68" s="381"/>
      <c r="CF68" s="381"/>
      <c r="CG68" s="381"/>
      <c r="CH68" s="381"/>
      <c r="CI68" s="381"/>
      <c r="CJ68" s="382"/>
      <c r="CK68" s="380">
        <v>0</v>
      </c>
      <c r="CL68" s="381"/>
      <c r="CM68" s="381"/>
      <c r="CN68" s="381"/>
      <c r="CO68" s="381"/>
      <c r="CP68" s="381"/>
      <c r="CQ68" s="381"/>
      <c r="CR68" s="381"/>
      <c r="CS68" s="381"/>
      <c r="CT68" s="381"/>
      <c r="CU68" s="381"/>
      <c r="CV68" s="381"/>
      <c r="CW68" s="381"/>
      <c r="CX68" s="381"/>
      <c r="CY68" s="381"/>
      <c r="CZ68" s="381"/>
      <c r="DA68" s="382"/>
    </row>
    <row r="69" spans="1:105" s="10" customFormat="1" ht="88.5" hidden="1" customHeight="1" x14ac:dyDescent="0.2">
      <c r="A69" s="386" t="s">
        <v>105</v>
      </c>
      <c r="B69" s="386"/>
      <c r="C69" s="386"/>
      <c r="D69" s="386"/>
      <c r="E69" s="386"/>
      <c r="F69" s="386"/>
      <c r="G69" s="386"/>
      <c r="H69" s="386"/>
      <c r="I69" s="386"/>
      <c r="J69" s="386"/>
      <c r="K69" s="11"/>
      <c r="L69" s="384" t="s">
        <v>456</v>
      </c>
      <c r="M69" s="384"/>
      <c r="N69" s="384"/>
      <c r="O69" s="384"/>
      <c r="P69" s="384"/>
      <c r="Q69" s="384"/>
      <c r="R69" s="384"/>
      <c r="S69" s="384"/>
      <c r="T69" s="384"/>
      <c r="U69" s="384"/>
      <c r="V69" s="384"/>
      <c r="W69" s="384"/>
      <c r="X69" s="384"/>
      <c r="Y69" s="384"/>
      <c r="Z69" s="384"/>
      <c r="AA69" s="384"/>
      <c r="AB69" s="384"/>
      <c r="AC69" s="384"/>
      <c r="AD69" s="384"/>
      <c r="AE69" s="384"/>
      <c r="AF69" s="384"/>
      <c r="AG69" s="384"/>
      <c r="AH69" s="384"/>
      <c r="AI69" s="384"/>
      <c r="AJ69" s="384"/>
      <c r="AK69" s="384"/>
      <c r="AL69" s="384"/>
      <c r="AM69" s="384"/>
      <c r="AN69" s="384"/>
      <c r="AO69" s="384"/>
      <c r="AP69" s="384"/>
      <c r="AQ69" s="384"/>
      <c r="AR69" s="384"/>
      <c r="AS69" s="384"/>
      <c r="AT69" s="384"/>
      <c r="AU69" s="384"/>
      <c r="AV69" s="384"/>
      <c r="AW69" s="384"/>
      <c r="AX69" s="384"/>
      <c r="AY69" s="384"/>
      <c r="AZ69" s="384"/>
      <c r="BA69" s="384"/>
      <c r="BB69" s="384"/>
      <c r="BC69" s="384"/>
      <c r="BD69" s="385"/>
      <c r="BE69" s="383"/>
      <c r="BF69" s="383"/>
      <c r="BG69" s="383"/>
      <c r="BH69" s="383"/>
      <c r="BI69" s="383"/>
      <c r="BJ69" s="383"/>
      <c r="BK69" s="383"/>
      <c r="BL69" s="383"/>
      <c r="BM69" s="383"/>
      <c r="BN69" s="383"/>
      <c r="BO69" s="383"/>
      <c r="BP69" s="383"/>
      <c r="BQ69" s="383"/>
      <c r="BR69" s="383"/>
      <c r="BS69" s="383"/>
      <c r="BT69" s="380">
        <v>0</v>
      </c>
      <c r="BU69" s="381"/>
      <c r="BV69" s="381"/>
      <c r="BW69" s="381"/>
      <c r="BX69" s="381"/>
      <c r="BY69" s="381"/>
      <c r="BZ69" s="381"/>
      <c r="CA69" s="381"/>
      <c r="CB69" s="381"/>
      <c r="CC69" s="381"/>
      <c r="CD69" s="381"/>
      <c r="CE69" s="381"/>
      <c r="CF69" s="381"/>
      <c r="CG69" s="381"/>
      <c r="CH69" s="381"/>
      <c r="CI69" s="381"/>
      <c r="CJ69" s="382"/>
      <c r="CK69" s="380">
        <v>0</v>
      </c>
      <c r="CL69" s="381"/>
      <c r="CM69" s="381"/>
      <c r="CN69" s="381"/>
      <c r="CO69" s="381"/>
      <c r="CP69" s="381"/>
      <c r="CQ69" s="381"/>
      <c r="CR69" s="381"/>
      <c r="CS69" s="381"/>
      <c r="CT69" s="381"/>
      <c r="CU69" s="381"/>
      <c r="CV69" s="381"/>
      <c r="CW69" s="381"/>
      <c r="CX69" s="381"/>
      <c r="CY69" s="381"/>
      <c r="CZ69" s="381"/>
      <c r="DA69" s="382"/>
    </row>
    <row r="70" spans="1:105" s="10" customFormat="1" ht="88.5" hidden="1" customHeight="1" x14ac:dyDescent="0.2">
      <c r="A70" s="386" t="s">
        <v>106</v>
      </c>
      <c r="B70" s="386"/>
      <c r="C70" s="386"/>
      <c r="D70" s="386"/>
      <c r="E70" s="386"/>
      <c r="F70" s="386"/>
      <c r="G70" s="386"/>
      <c r="H70" s="386"/>
      <c r="I70" s="386"/>
      <c r="J70" s="386"/>
      <c r="K70" s="11"/>
      <c r="L70" s="384" t="s">
        <v>457</v>
      </c>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384"/>
      <c r="AK70" s="384"/>
      <c r="AL70" s="384"/>
      <c r="AM70" s="384"/>
      <c r="AN70" s="384"/>
      <c r="AO70" s="384"/>
      <c r="AP70" s="384"/>
      <c r="AQ70" s="384"/>
      <c r="AR70" s="384"/>
      <c r="AS70" s="384"/>
      <c r="AT70" s="384"/>
      <c r="AU70" s="384"/>
      <c r="AV70" s="384"/>
      <c r="AW70" s="384"/>
      <c r="AX70" s="384"/>
      <c r="AY70" s="384"/>
      <c r="AZ70" s="384"/>
      <c r="BA70" s="384"/>
      <c r="BB70" s="384"/>
      <c r="BC70" s="384"/>
      <c r="BD70" s="385"/>
      <c r="BE70" s="383"/>
      <c r="BF70" s="383"/>
      <c r="BG70" s="383"/>
      <c r="BH70" s="383"/>
      <c r="BI70" s="383"/>
      <c r="BJ70" s="383"/>
      <c r="BK70" s="383"/>
      <c r="BL70" s="383"/>
      <c r="BM70" s="383"/>
      <c r="BN70" s="383"/>
      <c r="BO70" s="383"/>
      <c r="BP70" s="383"/>
      <c r="BQ70" s="383"/>
      <c r="BR70" s="383"/>
      <c r="BS70" s="383"/>
      <c r="BT70" s="380">
        <v>0</v>
      </c>
      <c r="BU70" s="381"/>
      <c r="BV70" s="381"/>
      <c r="BW70" s="381"/>
      <c r="BX70" s="381"/>
      <c r="BY70" s="381"/>
      <c r="BZ70" s="381"/>
      <c r="CA70" s="381"/>
      <c r="CB70" s="381"/>
      <c r="CC70" s="381"/>
      <c r="CD70" s="381"/>
      <c r="CE70" s="381"/>
      <c r="CF70" s="381"/>
      <c r="CG70" s="381"/>
      <c r="CH70" s="381"/>
      <c r="CI70" s="381"/>
      <c r="CJ70" s="382"/>
      <c r="CK70" s="380">
        <v>0</v>
      </c>
      <c r="CL70" s="381"/>
      <c r="CM70" s="381"/>
      <c r="CN70" s="381"/>
      <c r="CO70" s="381"/>
      <c r="CP70" s="381"/>
      <c r="CQ70" s="381"/>
      <c r="CR70" s="381"/>
      <c r="CS70" s="381"/>
      <c r="CT70" s="381"/>
      <c r="CU70" s="381"/>
      <c r="CV70" s="381"/>
      <c r="CW70" s="381"/>
      <c r="CX70" s="381"/>
      <c r="CY70" s="381"/>
      <c r="CZ70" s="381"/>
      <c r="DA70" s="382"/>
    </row>
    <row r="71" spans="1:105" s="10" customFormat="1" ht="75" hidden="1" customHeight="1" x14ac:dyDescent="0.2">
      <c r="A71" s="386" t="s">
        <v>108</v>
      </c>
      <c r="B71" s="386"/>
      <c r="C71" s="386"/>
      <c r="D71" s="386"/>
      <c r="E71" s="386"/>
      <c r="F71" s="386"/>
      <c r="G71" s="386"/>
      <c r="H71" s="386"/>
      <c r="I71" s="386"/>
      <c r="J71" s="386"/>
      <c r="K71" s="11"/>
      <c r="L71" s="384" t="s">
        <v>458</v>
      </c>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4"/>
      <c r="AM71" s="384"/>
      <c r="AN71" s="384"/>
      <c r="AO71" s="384"/>
      <c r="AP71" s="384"/>
      <c r="AQ71" s="384"/>
      <c r="AR71" s="384"/>
      <c r="AS71" s="384"/>
      <c r="AT71" s="384"/>
      <c r="AU71" s="384"/>
      <c r="AV71" s="384"/>
      <c r="AW71" s="384"/>
      <c r="AX71" s="384"/>
      <c r="AY71" s="384"/>
      <c r="AZ71" s="384"/>
      <c r="BA71" s="384"/>
      <c r="BB71" s="384"/>
      <c r="BC71" s="384"/>
      <c r="BD71" s="385"/>
      <c r="BE71" s="383"/>
      <c r="BF71" s="383"/>
      <c r="BG71" s="383"/>
      <c r="BH71" s="383"/>
      <c r="BI71" s="383"/>
      <c r="BJ71" s="383"/>
      <c r="BK71" s="383"/>
      <c r="BL71" s="383"/>
      <c r="BM71" s="383"/>
      <c r="BN71" s="383"/>
      <c r="BO71" s="383"/>
      <c r="BP71" s="383"/>
      <c r="BQ71" s="383"/>
      <c r="BR71" s="383"/>
      <c r="BS71" s="383"/>
      <c r="BT71" s="380">
        <v>0</v>
      </c>
      <c r="BU71" s="381"/>
      <c r="BV71" s="381"/>
      <c r="BW71" s="381"/>
      <c r="BX71" s="381"/>
      <c r="BY71" s="381"/>
      <c r="BZ71" s="381"/>
      <c r="CA71" s="381"/>
      <c r="CB71" s="381"/>
      <c r="CC71" s="381"/>
      <c r="CD71" s="381"/>
      <c r="CE71" s="381"/>
      <c r="CF71" s="381"/>
      <c r="CG71" s="381"/>
      <c r="CH71" s="381"/>
      <c r="CI71" s="381"/>
      <c r="CJ71" s="382"/>
      <c r="CK71" s="380">
        <v>0</v>
      </c>
      <c r="CL71" s="381"/>
      <c r="CM71" s="381"/>
      <c r="CN71" s="381"/>
      <c r="CO71" s="381"/>
      <c r="CP71" s="381"/>
      <c r="CQ71" s="381"/>
      <c r="CR71" s="381"/>
      <c r="CS71" s="381"/>
      <c r="CT71" s="381"/>
      <c r="CU71" s="381"/>
      <c r="CV71" s="381"/>
      <c r="CW71" s="381"/>
      <c r="CX71" s="381"/>
      <c r="CY71" s="381"/>
      <c r="CZ71" s="381"/>
      <c r="DA71" s="382"/>
    </row>
    <row r="72" spans="1:105" s="10" customFormat="1" ht="103.5" hidden="1" customHeight="1" x14ac:dyDescent="0.2">
      <c r="A72" s="386" t="s">
        <v>109</v>
      </c>
      <c r="B72" s="386"/>
      <c r="C72" s="386"/>
      <c r="D72" s="386"/>
      <c r="E72" s="386"/>
      <c r="F72" s="386"/>
      <c r="G72" s="386"/>
      <c r="H72" s="386"/>
      <c r="I72" s="386"/>
      <c r="J72" s="386"/>
      <c r="K72" s="11"/>
      <c r="L72" s="384" t="s">
        <v>459</v>
      </c>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384"/>
      <c r="AK72" s="384"/>
      <c r="AL72" s="384"/>
      <c r="AM72" s="384"/>
      <c r="AN72" s="384"/>
      <c r="AO72" s="384"/>
      <c r="AP72" s="384"/>
      <c r="AQ72" s="384"/>
      <c r="AR72" s="384"/>
      <c r="AS72" s="384"/>
      <c r="AT72" s="384"/>
      <c r="AU72" s="384"/>
      <c r="AV72" s="384"/>
      <c r="AW72" s="384"/>
      <c r="AX72" s="384"/>
      <c r="AY72" s="384"/>
      <c r="AZ72" s="384"/>
      <c r="BA72" s="384"/>
      <c r="BB72" s="384"/>
      <c r="BC72" s="384"/>
      <c r="BD72" s="385"/>
      <c r="BE72" s="383"/>
      <c r="BF72" s="383"/>
      <c r="BG72" s="383"/>
      <c r="BH72" s="383"/>
      <c r="BI72" s="383"/>
      <c r="BJ72" s="383"/>
      <c r="BK72" s="383"/>
      <c r="BL72" s="383"/>
      <c r="BM72" s="383"/>
      <c r="BN72" s="383"/>
      <c r="BO72" s="383"/>
      <c r="BP72" s="383"/>
      <c r="BQ72" s="383"/>
      <c r="BR72" s="383"/>
      <c r="BS72" s="383"/>
      <c r="BT72" s="380">
        <v>0</v>
      </c>
      <c r="BU72" s="381"/>
      <c r="BV72" s="381"/>
      <c r="BW72" s="381"/>
      <c r="BX72" s="381"/>
      <c r="BY72" s="381"/>
      <c r="BZ72" s="381"/>
      <c r="CA72" s="381"/>
      <c r="CB72" s="381"/>
      <c r="CC72" s="381"/>
      <c r="CD72" s="381"/>
      <c r="CE72" s="381"/>
      <c r="CF72" s="381"/>
      <c r="CG72" s="381"/>
      <c r="CH72" s="381"/>
      <c r="CI72" s="381"/>
      <c r="CJ72" s="382"/>
      <c r="CK72" s="380">
        <v>0</v>
      </c>
      <c r="CL72" s="381"/>
      <c r="CM72" s="381"/>
      <c r="CN72" s="381"/>
      <c r="CO72" s="381"/>
      <c r="CP72" s="381"/>
      <c r="CQ72" s="381"/>
      <c r="CR72" s="381"/>
      <c r="CS72" s="381"/>
      <c r="CT72" s="381"/>
      <c r="CU72" s="381"/>
      <c r="CV72" s="381"/>
      <c r="CW72" s="381"/>
      <c r="CX72" s="381"/>
      <c r="CY72" s="381"/>
      <c r="CZ72" s="381"/>
      <c r="DA72" s="382"/>
    </row>
    <row r="73" spans="1:105" s="10" customFormat="1" ht="30" hidden="1" customHeight="1" x14ac:dyDescent="0.2">
      <c r="A73" s="386" t="s">
        <v>110</v>
      </c>
      <c r="B73" s="386"/>
      <c r="C73" s="386"/>
      <c r="D73" s="386"/>
      <c r="E73" s="386"/>
      <c r="F73" s="386"/>
      <c r="G73" s="386"/>
      <c r="H73" s="386"/>
      <c r="I73" s="386"/>
      <c r="J73" s="386"/>
      <c r="K73" s="11"/>
      <c r="L73" s="384" t="s">
        <v>460</v>
      </c>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c r="AJ73" s="384"/>
      <c r="AK73" s="384"/>
      <c r="AL73" s="384"/>
      <c r="AM73" s="384"/>
      <c r="AN73" s="384"/>
      <c r="AO73" s="384"/>
      <c r="AP73" s="384"/>
      <c r="AQ73" s="384"/>
      <c r="AR73" s="384"/>
      <c r="AS73" s="384"/>
      <c r="AT73" s="384"/>
      <c r="AU73" s="384"/>
      <c r="AV73" s="384"/>
      <c r="AW73" s="384"/>
      <c r="AX73" s="384"/>
      <c r="AY73" s="384"/>
      <c r="AZ73" s="384"/>
      <c r="BA73" s="384"/>
      <c r="BB73" s="384"/>
      <c r="BC73" s="384"/>
      <c r="BD73" s="385"/>
      <c r="BE73" s="383"/>
      <c r="BF73" s="383"/>
      <c r="BG73" s="383"/>
      <c r="BH73" s="383"/>
      <c r="BI73" s="383"/>
      <c r="BJ73" s="383"/>
      <c r="BK73" s="383"/>
      <c r="BL73" s="383"/>
      <c r="BM73" s="383"/>
      <c r="BN73" s="383"/>
      <c r="BO73" s="383"/>
      <c r="BP73" s="383"/>
      <c r="BQ73" s="383"/>
      <c r="BR73" s="383"/>
      <c r="BS73" s="383"/>
      <c r="BT73" s="380">
        <v>0</v>
      </c>
      <c r="BU73" s="381"/>
      <c r="BV73" s="381"/>
      <c r="BW73" s="381"/>
      <c r="BX73" s="381"/>
      <c r="BY73" s="381"/>
      <c r="BZ73" s="381"/>
      <c r="CA73" s="381"/>
      <c r="CB73" s="381"/>
      <c r="CC73" s="381"/>
      <c r="CD73" s="381"/>
      <c r="CE73" s="381"/>
      <c r="CF73" s="381"/>
      <c r="CG73" s="381"/>
      <c r="CH73" s="381"/>
      <c r="CI73" s="381"/>
      <c r="CJ73" s="382"/>
      <c r="CK73" s="380">
        <v>0</v>
      </c>
      <c r="CL73" s="381"/>
      <c r="CM73" s="381"/>
      <c r="CN73" s="381"/>
      <c r="CO73" s="381"/>
      <c r="CP73" s="381"/>
      <c r="CQ73" s="381"/>
      <c r="CR73" s="381"/>
      <c r="CS73" s="381"/>
      <c r="CT73" s="381"/>
      <c r="CU73" s="381"/>
      <c r="CV73" s="381"/>
      <c r="CW73" s="381"/>
      <c r="CX73" s="381"/>
      <c r="CY73" s="381"/>
      <c r="CZ73" s="381"/>
      <c r="DA73" s="382"/>
    </row>
    <row r="74" spans="1:105" s="10" customFormat="1" ht="45" hidden="1" customHeight="1" x14ac:dyDescent="0.2">
      <c r="A74" s="386" t="s">
        <v>111</v>
      </c>
      <c r="B74" s="386"/>
      <c r="C74" s="386"/>
      <c r="D74" s="386"/>
      <c r="E74" s="386"/>
      <c r="F74" s="386"/>
      <c r="G74" s="386"/>
      <c r="H74" s="386"/>
      <c r="I74" s="386"/>
      <c r="J74" s="386"/>
      <c r="K74" s="11"/>
      <c r="L74" s="384" t="s">
        <v>461</v>
      </c>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c r="AJ74" s="384"/>
      <c r="AK74" s="384"/>
      <c r="AL74" s="384"/>
      <c r="AM74" s="384"/>
      <c r="AN74" s="384"/>
      <c r="AO74" s="384"/>
      <c r="AP74" s="384"/>
      <c r="AQ74" s="384"/>
      <c r="AR74" s="384"/>
      <c r="AS74" s="384"/>
      <c r="AT74" s="384"/>
      <c r="AU74" s="384"/>
      <c r="AV74" s="384"/>
      <c r="AW74" s="384"/>
      <c r="AX74" s="384"/>
      <c r="AY74" s="384"/>
      <c r="AZ74" s="384"/>
      <c r="BA74" s="384"/>
      <c r="BB74" s="384"/>
      <c r="BC74" s="384"/>
      <c r="BD74" s="385"/>
      <c r="BE74" s="383"/>
      <c r="BF74" s="383"/>
      <c r="BG74" s="383"/>
      <c r="BH74" s="383"/>
      <c r="BI74" s="383"/>
      <c r="BJ74" s="383"/>
      <c r="BK74" s="383"/>
      <c r="BL74" s="383"/>
      <c r="BM74" s="383"/>
      <c r="BN74" s="383"/>
      <c r="BO74" s="383"/>
      <c r="BP74" s="383"/>
      <c r="BQ74" s="383"/>
      <c r="BR74" s="383"/>
      <c r="BS74" s="383"/>
      <c r="BT74" s="380">
        <v>0</v>
      </c>
      <c r="BU74" s="381"/>
      <c r="BV74" s="381"/>
      <c r="BW74" s="381"/>
      <c r="BX74" s="381"/>
      <c r="BY74" s="381"/>
      <c r="BZ74" s="381"/>
      <c r="CA74" s="381"/>
      <c r="CB74" s="381"/>
      <c r="CC74" s="381"/>
      <c r="CD74" s="381"/>
      <c r="CE74" s="381"/>
      <c r="CF74" s="381"/>
      <c r="CG74" s="381"/>
      <c r="CH74" s="381"/>
      <c r="CI74" s="381"/>
      <c r="CJ74" s="382"/>
      <c r="CK74" s="380">
        <v>0</v>
      </c>
      <c r="CL74" s="381"/>
      <c r="CM74" s="381"/>
      <c r="CN74" s="381"/>
      <c r="CO74" s="381"/>
      <c r="CP74" s="381"/>
      <c r="CQ74" s="381"/>
      <c r="CR74" s="381"/>
      <c r="CS74" s="381"/>
      <c r="CT74" s="381"/>
      <c r="CU74" s="381"/>
      <c r="CV74" s="381"/>
      <c r="CW74" s="381"/>
      <c r="CX74" s="381"/>
      <c r="CY74" s="381"/>
      <c r="CZ74" s="381"/>
      <c r="DA74" s="382"/>
    </row>
    <row r="75" spans="1:105" s="10" customFormat="1" ht="60" hidden="1" customHeight="1" x14ac:dyDescent="0.2">
      <c r="A75" s="386" t="s">
        <v>113</v>
      </c>
      <c r="B75" s="386"/>
      <c r="C75" s="386"/>
      <c r="D75" s="386"/>
      <c r="E75" s="386"/>
      <c r="F75" s="386"/>
      <c r="G75" s="386"/>
      <c r="H75" s="386"/>
      <c r="I75" s="386"/>
      <c r="J75" s="386"/>
      <c r="K75" s="11"/>
      <c r="L75" s="384" t="s">
        <v>462</v>
      </c>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c r="AJ75" s="384"/>
      <c r="AK75" s="384"/>
      <c r="AL75" s="384"/>
      <c r="AM75" s="384"/>
      <c r="AN75" s="384"/>
      <c r="AO75" s="384"/>
      <c r="AP75" s="384"/>
      <c r="AQ75" s="384"/>
      <c r="AR75" s="384"/>
      <c r="AS75" s="384"/>
      <c r="AT75" s="384"/>
      <c r="AU75" s="384"/>
      <c r="AV75" s="384"/>
      <c r="AW75" s="384"/>
      <c r="AX75" s="384"/>
      <c r="AY75" s="384"/>
      <c r="AZ75" s="384"/>
      <c r="BA75" s="384"/>
      <c r="BB75" s="384"/>
      <c r="BC75" s="384"/>
      <c r="BD75" s="385"/>
      <c r="BE75" s="383"/>
      <c r="BF75" s="383"/>
      <c r="BG75" s="383"/>
      <c r="BH75" s="383"/>
      <c r="BI75" s="383"/>
      <c r="BJ75" s="383"/>
      <c r="BK75" s="383"/>
      <c r="BL75" s="383"/>
      <c r="BM75" s="383"/>
      <c r="BN75" s="383"/>
      <c r="BO75" s="383"/>
      <c r="BP75" s="383"/>
      <c r="BQ75" s="383"/>
      <c r="BR75" s="383"/>
      <c r="BS75" s="383"/>
      <c r="BT75" s="380">
        <v>0</v>
      </c>
      <c r="BU75" s="381"/>
      <c r="BV75" s="381"/>
      <c r="BW75" s="381"/>
      <c r="BX75" s="381"/>
      <c r="BY75" s="381"/>
      <c r="BZ75" s="381"/>
      <c r="CA75" s="381"/>
      <c r="CB75" s="381"/>
      <c r="CC75" s="381"/>
      <c r="CD75" s="381"/>
      <c r="CE75" s="381"/>
      <c r="CF75" s="381"/>
      <c r="CG75" s="381"/>
      <c r="CH75" s="381"/>
      <c r="CI75" s="381"/>
      <c r="CJ75" s="382"/>
      <c r="CK75" s="380">
        <v>0</v>
      </c>
      <c r="CL75" s="381"/>
      <c r="CM75" s="381"/>
      <c r="CN75" s="381"/>
      <c r="CO75" s="381"/>
      <c r="CP75" s="381"/>
      <c r="CQ75" s="381"/>
      <c r="CR75" s="381"/>
      <c r="CS75" s="381"/>
      <c r="CT75" s="381"/>
      <c r="CU75" s="381"/>
      <c r="CV75" s="381"/>
      <c r="CW75" s="381"/>
      <c r="CX75" s="381"/>
      <c r="CY75" s="381"/>
      <c r="CZ75" s="381"/>
      <c r="DA75" s="382"/>
    </row>
    <row r="76" spans="1:105" s="10" customFormat="1" ht="60" hidden="1" customHeight="1" x14ac:dyDescent="0.2">
      <c r="A76" s="386" t="s">
        <v>114</v>
      </c>
      <c r="B76" s="386"/>
      <c r="C76" s="386"/>
      <c r="D76" s="386"/>
      <c r="E76" s="386"/>
      <c r="F76" s="386"/>
      <c r="G76" s="386"/>
      <c r="H76" s="386"/>
      <c r="I76" s="386"/>
      <c r="J76" s="386"/>
      <c r="K76" s="11"/>
      <c r="L76" s="384" t="s">
        <v>463</v>
      </c>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c r="AJ76" s="384"/>
      <c r="AK76" s="384"/>
      <c r="AL76" s="384"/>
      <c r="AM76" s="384"/>
      <c r="AN76" s="384"/>
      <c r="AO76" s="384"/>
      <c r="AP76" s="384"/>
      <c r="AQ76" s="384"/>
      <c r="AR76" s="384"/>
      <c r="AS76" s="384"/>
      <c r="AT76" s="384"/>
      <c r="AU76" s="384"/>
      <c r="AV76" s="384"/>
      <c r="AW76" s="384"/>
      <c r="AX76" s="384"/>
      <c r="AY76" s="384"/>
      <c r="AZ76" s="384"/>
      <c r="BA76" s="384"/>
      <c r="BB76" s="384"/>
      <c r="BC76" s="384"/>
      <c r="BD76" s="385"/>
      <c r="BE76" s="383"/>
      <c r="BF76" s="383"/>
      <c r="BG76" s="383"/>
      <c r="BH76" s="383"/>
      <c r="BI76" s="383"/>
      <c r="BJ76" s="383"/>
      <c r="BK76" s="383"/>
      <c r="BL76" s="383"/>
      <c r="BM76" s="383"/>
      <c r="BN76" s="383"/>
      <c r="BO76" s="383"/>
      <c r="BP76" s="383"/>
      <c r="BQ76" s="383"/>
      <c r="BR76" s="383"/>
      <c r="BS76" s="383"/>
      <c r="BT76" s="380">
        <v>0</v>
      </c>
      <c r="BU76" s="381"/>
      <c r="BV76" s="381"/>
      <c r="BW76" s="381"/>
      <c r="BX76" s="381"/>
      <c r="BY76" s="381"/>
      <c r="BZ76" s="381"/>
      <c r="CA76" s="381"/>
      <c r="CB76" s="381"/>
      <c r="CC76" s="381"/>
      <c r="CD76" s="381"/>
      <c r="CE76" s="381"/>
      <c r="CF76" s="381"/>
      <c r="CG76" s="381"/>
      <c r="CH76" s="381"/>
      <c r="CI76" s="381"/>
      <c r="CJ76" s="382"/>
      <c r="CK76" s="380">
        <v>0</v>
      </c>
      <c r="CL76" s="381"/>
      <c r="CM76" s="381"/>
      <c r="CN76" s="381"/>
      <c r="CO76" s="381"/>
      <c r="CP76" s="381"/>
      <c r="CQ76" s="381"/>
      <c r="CR76" s="381"/>
      <c r="CS76" s="381"/>
      <c r="CT76" s="381"/>
      <c r="CU76" s="381"/>
      <c r="CV76" s="381"/>
      <c r="CW76" s="381"/>
      <c r="CX76" s="381"/>
      <c r="CY76" s="381"/>
      <c r="CZ76" s="381"/>
      <c r="DA76" s="382"/>
    </row>
    <row r="77" spans="1:105" s="10" customFormat="1" ht="60" hidden="1" customHeight="1" x14ac:dyDescent="0.2">
      <c r="A77" s="386" t="s">
        <v>115</v>
      </c>
      <c r="B77" s="386"/>
      <c r="C77" s="386"/>
      <c r="D77" s="386"/>
      <c r="E77" s="386"/>
      <c r="F77" s="386"/>
      <c r="G77" s="386"/>
      <c r="H77" s="386"/>
      <c r="I77" s="386"/>
      <c r="J77" s="386"/>
      <c r="K77" s="11"/>
      <c r="L77" s="384" t="s">
        <v>464</v>
      </c>
      <c r="M77" s="384"/>
      <c r="N77" s="384"/>
      <c r="O77" s="384"/>
      <c r="P77" s="384"/>
      <c r="Q77" s="384"/>
      <c r="R77" s="384"/>
      <c r="S77" s="384"/>
      <c r="T77" s="384"/>
      <c r="U77" s="384"/>
      <c r="V77" s="384"/>
      <c r="W77" s="384"/>
      <c r="X77" s="384"/>
      <c r="Y77" s="384"/>
      <c r="Z77" s="384"/>
      <c r="AA77" s="384"/>
      <c r="AB77" s="384"/>
      <c r="AC77" s="384"/>
      <c r="AD77" s="384"/>
      <c r="AE77" s="384"/>
      <c r="AF77" s="384"/>
      <c r="AG77" s="384"/>
      <c r="AH77" s="384"/>
      <c r="AI77" s="384"/>
      <c r="AJ77" s="384"/>
      <c r="AK77" s="384"/>
      <c r="AL77" s="384"/>
      <c r="AM77" s="384"/>
      <c r="AN77" s="384"/>
      <c r="AO77" s="384"/>
      <c r="AP77" s="384"/>
      <c r="AQ77" s="384"/>
      <c r="AR77" s="384"/>
      <c r="AS77" s="384"/>
      <c r="AT77" s="384"/>
      <c r="AU77" s="384"/>
      <c r="AV77" s="384"/>
      <c r="AW77" s="384"/>
      <c r="AX77" s="384"/>
      <c r="AY77" s="384"/>
      <c r="AZ77" s="384"/>
      <c r="BA77" s="384"/>
      <c r="BB77" s="384"/>
      <c r="BC77" s="384"/>
      <c r="BD77" s="385"/>
      <c r="BE77" s="383"/>
      <c r="BF77" s="383"/>
      <c r="BG77" s="383"/>
      <c r="BH77" s="383"/>
      <c r="BI77" s="383"/>
      <c r="BJ77" s="383"/>
      <c r="BK77" s="383"/>
      <c r="BL77" s="383"/>
      <c r="BM77" s="383"/>
      <c r="BN77" s="383"/>
      <c r="BO77" s="383"/>
      <c r="BP77" s="383"/>
      <c r="BQ77" s="383"/>
      <c r="BR77" s="383"/>
      <c r="BS77" s="383"/>
      <c r="BT77" s="380">
        <v>0</v>
      </c>
      <c r="BU77" s="381"/>
      <c r="BV77" s="381"/>
      <c r="BW77" s="381"/>
      <c r="BX77" s="381"/>
      <c r="BY77" s="381"/>
      <c r="BZ77" s="381"/>
      <c r="CA77" s="381"/>
      <c r="CB77" s="381"/>
      <c r="CC77" s="381"/>
      <c r="CD77" s="381"/>
      <c r="CE77" s="381"/>
      <c r="CF77" s="381"/>
      <c r="CG77" s="381"/>
      <c r="CH77" s="381"/>
      <c r="CI77" s="381"/>
      <c r="CJ77" s="382"/>
      <c r="CK77" s="380">
        <v>0</v>
      </c>
      <c r="CL77" s="381"/>
      <c r="CM77" s="381"/>
      <c r="CN77" s="381"/>
      <c r="CO77" s="381"/>
      <c r="CP77" s="381"/>
      <c r="CQ77" s="381"/>
      <c r="CR77" s="381"/>
      <c r="CS77" s="381"/>
      <c r="CT77" s="381"/>
      <c r="CU77" s="381"/>
      <c r="CV77" s="381"/>
      <c r="CW77" s="381"/>
      <c r="CX77" s="381"/>
      <c r="CY77" s="381"/>
      <c r="CZ77" s="381"/>
      <c r="DA77" s="382"/>
    </row>
    <row r="78" spans="1:105" s="10" customFormat="1" ht="75" hidden="1" customHeight="1" x14ac:dyDescent="0.2">
      <c r="A78" s="386" t="s">
        <v>116</v>
      </c>
      <c r="B78" s="386"/>
      <c r="C78" s="386"/>
      <c r="D78" s="386"/>
      <c r="E78" s="386"/>
      <c r="F78" s="386"/>
      <c r="G78" s="386"/>
      <c r="H78" s="386"/>
      <c r="I78" s="386"/>
      <c r="J78" s="386"/>
      <c r="K78" s="11"/>
      <c r="L78" s="384" t="s">
        <v>465</v>
      </c>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c r="AJ78" s="384"/>
      <c r="AK78" s="384"/>
      <c r="AL78" s="384"/>
      <c r="AM78" s="384"/>
      <c r="AN78" s="384"/>
      <c r="AO78" s="384"/>
      <c r="AP78" s="384"/>
      <c r="AQ78" s="384"/>
      <c r="AR78" s="384"/>
      <c r="AS78" s="384"/>
      <c r="AT78" s="384"/>
      <c r="AU78" s="384"/>
      <c r="AV78" s="384"/>
      <c r="AW78" s="384"/>
      <c r="AX78" s="384"/>
      <c r="AY78" s="384"/>
      <c r="AZ78" s="384"/>
      <c r="BA78" s="384"/>
      <c r="BB78" s="384"/>
      <c r="BC78" s="384"/>
      <c r="BD78" s="385"/>
      <c r="BE78" s="383"/>
      <c r="BF78" s="383"/>
      <c r="BG78" s="383"/>
      <c r="BH78" s="383"/>
      <c r="BI78" s="383"/>
      <c r="BJ78" s="383"/>
      <c r="BK78" s="383"/>
      <c r="BL78" s="383"/>
      <c r="BM78" s="383"/>
      <c r="BN78" s="383"/>
      <c r="BO78" s="383"/>
      <c r="BP78" s="383"/>
      <c r="BQ78" s="383"/>
      <c r="BR78" s="383"/>
      <c r="BS78" s="383"/>
      <c r="BT78" s="380">
        <v>0</v>
      </c>
      <c r="BU78" s="381"/>
      <c r="BV78" s="381"/>
      <c r="BW78" s="381"/>
      <c r="BX78" s="381"/>
      <c r="BY78" s="381"/>
      <c r="BZ78" s="381"/>
      <c r="CA78" s="381"/>
      <c r="CB78" s="381"/>
      <c r="CC78" s="381"/>
      <c r="CD78" s="381"/>
      <c r="CE78" s="381"/>
      <c r="CF78" s="381"/>
      <c r="CG78" s="381"/>
      <c r="CH78" s="381"/>
      <c r="CI78" s="381"/>
      <c r="CJ78" s="382"/>
      <c r="CK78" s="380">
        <v>0</v>
      </c>
      <c r="CL78" s="381"/>
      <c r="CM78" s="381"/>
      <c r="CN78" s="381"/>
      <c r="CO78" s="381"/>
      <c r="CP78" s="381"/>
      <c r="CQ78" s="381"/>
      <c r="CR78" s="381"/>
      <c r="CS78" s="381"/>
      <c r="CT78" s="381"/>
      <c r="CU78" s="381"/>
      <c r="CV78" s="381"/>
      <c r="CW78" s="381"/>
      <c r="CX78" s="381"/>
      <c r="CY78" s="381"/>
      <c r="CZ78" s="381"/>
      <c r="DA78" s="382"/>
    </row>
    <row r="79" spans="1:105" s="10" customFormat="1" ht="60" hidden="1" customHeight="1" x14ac:dyDescent="0.2">
      <c r="A79" s="386" t="s">
        <v>467</v>
      </c>
      <c r="B79" s="386"/>
      <c r="C79" s="386"/>
      <c r="D79" s="386"/>
      <c r="E79" s="386"/>
      <c r="F79" s="386"/>
      <c r="G79" s="386"/>
      <c r="H79" s="386"/>
      <c r="I79" s="386"/>
      <c r="J79" s="386"/>
      <c r="K79" s="11"/>
      <c r="L79" s="384" t="s">
        <v>466</v>
      </c>
      <c r="M79" s="384"/>
      <c r="N79" s="384"/>
      <c r="O79" s="384"/>
      <c r="P79" s="384"/>
      <c r="Q79" s="384"/>
      <c r="R79" s="384"/>
      <c r="S79" s="384"/>
      <c r="T79" s="384"/>
      <c r="U79" s="384"/>
      <c r="V79" s="384"/>
      <c r="W79" s="384"/>
      <c r="X79" s="384"/>
      <c r="Y79" s="384"/>
      <c r="Z79" s="384"/>
      <c r="AA79" s="384"/>
      <c r="AB79" s="384"/>
      <c r="AC79" s="384"/>
      <c r="AD79" s="384"/>
      <c r="AE79" s="384"/>
      <c r="AF79" s="384"/>
      <c r="AG79" s="384"/>
      <c r="AH79" s="384"/>
      <c r="AI79" s="384"/>
      <c r="AJ79" s="384"/>
      <c r="AK79" s="384"/>
      <c r="AL79" s="384"/>
      <c r="AM79" s="384"/>
      <c r="AN79" s="384"/>
      <c r="AO79" s="384"/>
      <c r="AP79" s="384"/>
      <c r="AQ79" s="384"/>
      <c r="AR79" s="384"/>
      <c r="AS79" s="384"/>
      <c r="AT79" s="384"/>
      <c r="AU79" s="384"/>
      <c r="AV79" s="384"/>
      <c r="AW79" s="384"/>
      <c r="AX79" s="384"/>
      <c r="AY79" s="384"/>
      <c r="AZ79" s="384"/>
      <c r="BA79" s="384"/>
      <c r="BB79" s="384"/>
      <c r="BC79" s="384"/>
      <c r="BD79" s="385"/>
      <c r="BE79" s="383"/>
      <c r="BF79" s="383"/>
      <c r="BG79" s="383"/>
      <c r="BH79" s="383"/>
      <c r="BI79" s="383"/>
      <c r="BJ79" s="383"/>
      <c r="BK79" s="383"/>
      <c r="BL79" s="383"/>
      <c r="BM79" s="383"/>
      <c r="BN79" s="383"/>
      <c r="BO79" s="383"/>
      <c r="BP79" s="383"/>
      <c r="BQ79" s="383"/>
      <c r="BR79" s="383"/>
      <c r="BS79" s="383"/>
      <c r="BT79" s="380">
        <v>0</v>
      </c>
      <c r="BU79" s="381"/>
      <c r="BV79" s="381"/>
      <c r="BW79" s="381"/>
      <c r="BX79" s="381"/>
      <c r="BY79" s="381"/>
      <c r="BZ79" s="381"/>
      <c r="CA79" s="381"/>
      <c r="CB79" s="381"/>
      <c r="CC79" s="381"/>
      <c r="CD79" s="381"/>
      <c r="CE79" s="381"/>
      <c r="CF79" s="381"/>
      <c r="CG79" s="381"/>
      <c r="CH79" s="381"/>
      <c r="CI79" s="381"/>
      <c r="CJ79" s="382"/>
      <c r="CK79" s="380">
        <v>0</v>
      </c>
      <c r="CL79" s="381"/>
      <c r="CM79" s="381"/>
      <c r="CN79" s="381"/>
      <c r="CO79" s="381"/>
      <c r="CP79" s="381"/>
      <c r="CQ79" s="381"/>
      <c r="CR79" s="381"/>
      <c r="CS79" s="381"/>
      <c r="CT79" s="381"/>
      <c r="CU79" s="381"/>
      <c r="CV79" s="381"/>
      <c r="CW79" s="381"/>
      <c r="CX79" s="381"/>
      <c r="CY79" s="381"/>
      <c r="CZ79" s="381"/>
      <c r="DA79" s="382"/>
    </row>
    <row r="80" spans="1:105" s="10" customFormat="1" ht="75" hidden="1" customHeight="1" x14ac:dyDescent="0.2">
      <c r="A80" s="386" t="s">
        <v>469</v>
      </c>
      <c r="B80" s="386"/>
      <c r="C80" s="386"/>
      <c r="D80" s="386"/>
      <c r="E80" s="386"/>
      <c r="F80" s="386"/>
      <c r="G80" s="386"/>
      <c r="H80" s="386"/>
      <c r="I80" s="386"/>
      <c r="J80" s="386"/>
      <c r="K80" s="11"/>
      <c r="L80" s="384" t="s">
        <v>468</v>
      </c>
      <c r="M80" s="384"/>
      <c r="N80" s="384"/>
      <c r="O80" s="384"/>
      <c r="P80" s="384"/>
      <c r="Q80" s="384"/>
      <c r="R80" s="384"/>
      <c r="S80" s="384"/>
      <c r="T80" s="384"/>
      <c r="U80" s="384"/>
      <c r="V80" s="384"/>
      <c r="W80" s="384"/>
      <c r="X80" s="384"/>
      <c r="Y80" s="384"/>
      <c r="Z80" s="384"/>
      <c r="AA80" s="384"/>
      <c r="AB80" s="384"/>
      <c r="AC80" s="384"/>
      <c r="AD80" s="384"/>
      <c r="AE80" s="384"/>
      <c r="AF80" s="384"/>
      <c r="AG80" s="384"/>
      <c r="AH80" s="384"/>
      <c r="AI80" s="384"/>
      <c r="AJ80" s="384"/>
      <c r="AK80" s="384"/>
      <c r="AL80" s="384"/>
      <c r="AM80" s="384"/>
      <c r="AN80" s="384"/>
      <c r="AO80" s="384"/>
      <c r="AP80" s="384"/>
      <c r="AQ80" s="384"/>
      <c r="AR80" s="384"/>
      <c r="AS80" s="384"/>
      <c r="AT80" s="384"/>
      <c r="AU80" s="384"/>
      <c r="AV80" s="384"/>
      <c r="AW80" s="384"/>
      <c r="AX80" s="384"/>
      <c r="AY80" s="384"/>
      <c r="AZ80" s="384"/>
      <c r="BA80" s="384"/>
      <c r="BB80" s="384"/>
      <c r="BC80" s="384"/>
      <c r="BD80" s="385"/>
      <c r="BE80" s="383"/>
      <c r="BF80" s="383"/>
      <c r="BG80" s="383"/>
      <c r="BH80" s="383"/>
      <c r="BI80" s="383"/>
      <c r="BJ80" s="383"/>
      <c r="BK80" s="383"/>
      <c r="BL80" s="383"/>
      <c r="BM80" s="383"/>
      <c r="BN80" s="383"/>
      <c r="BO80" s="383"/>
      <c r="BP80" s="383"/>
      <c r="BQ80" s="383"/>
      <c r="BR80" s="383"/>
      <c r="BS80" s="383"/>
      <c r="BT80" s="380">
        <v>0</v>
      </c>
      <c r="BU80" s="381"/>
      <c r="BV80" s="381"/>
      <c r="BW80" s="381"/>
      <c r="BX80" s="381"/>
      <c r="BY80" s="381"/>
      <c r="BZ80" s="381"/>
      <c r="CA80" s="381"/>
      <c r="CB80" s="381"/>
      <c r="CC80" s="381"/>
      <c r="CD80" s="381"/>
      <c r="CE80" s="381"/>
      <c r="CF80" s="381"/>
      <c r="CG80" s="381"/>
      <c r="CH80" s="381"/>
      <c r="CI80" s="381"/>
      <c r="CJ80" s="382"/>
      <c r="CK80" s="380">
        <v>0</v>
      </c>
      <c r="CL80" s="381"/>
      <c r="CM80" s="381"/>
      <c r="CN80" s="381"/>
      <c r="CO80" s="381"/>
      <c r="CP80" s="381"/>
      <c r="CQ80" s="381"/>
      <c r="CR80" s="381"/>
      <c r="CS80" s="381"/>
      <c r="CT80" s="381"/>
      <c r="CU80" s="381"/>
      <c r="CV80" s="381"/>
      <c r="CW80" s="381"/>
      <c r="CX80" s="381"/>
      <c r="CY80" s="381"/>
      <c r="CZ80" s="381"/>
      <c r="DA80" s="382"/>
    </row>
    <row r="81" spans="1:105" s="10" customFormat="1" ht="60" hidden="1" customHeight="1" x14ac:dyDescent="0.2">
      <c r="A81" s="386" t="s">
        <v>471</v>
      </c>
      <c r="B81" s="386"/>
      <c r="C81" s="386"/>
      <c r="D81" s="386"/>
      <c r="E81" s="386"/>
      <c r="F81" s="386"/>
      <c r="G81" s="386"/>
      <c r="H81" s="386"/>
      <c r="I81" s="386"/>
      <c r="J81" s="386"/>
      <c r="K81" s="11"/>
      <c r="L81" s="384" t="s">
        <v>470</v>
      </c>
      <c r="M81" s="384"/>
      <c r="N81" s="384"/>
      <c r="O81" s="384"/>
      <c r="P81" s="384"/>
      <c r="Q81" s="384"/>
      <c r="R81" s="384"/>
      <c r="S81" s="384"/>
      <c r="T81" s="384"/>
      <c r="U81" s="384"/>
      <c r="V81" s="384"/>
      <c r="W81" s="384"/>
      <c r="X81" s="384"/>
      <c r="Y81" s="384"/>
      <c r="Z81" s="384"/>
      <c r="AA81" s="384"/>
      <c r="AB81" s="384"/>
      <c r="AC81" s="384"/>
      <c r="AD81" s="384"/>
      <c r="AE81" s="384"/>
      <c r="AF81" s="384"/>
      <c r="AG81" s="384"/>
      <c r="AH81" s="384"/>
      <c r="AI81" s="384"/>
      <c r="AJ81" s="384"/>
      <c r="AK81" s="384"/>
      <c r="AL81" s="384"/>
      <c r="AM81" s="384"/>
      <c r="AN81" s="384"/>
      <c r="AO81" s="384"/>
      <c r="AP81" s="384"/>
      <c r="AQ81" s="384"/>
      <c r="AR81" s="384"/>
      <c r="AS81" s="384"/>
      <c r="AT81" s="384"/>
      <c r="AU81" s="384"/>
      <c r="AV81" s="384"/>
      <c r="AW81" s="384"/>
      <c r="AX81" s="384"/>
      <c r="AY81" s="384"/>
      <c r="AZ81" s="384"/>
      <c r="BA81" s="384"/>
      <c r="BB81" s="384"/>
      <c r="BC81" s="384"/>
      <c r="BD81" s="385"/>
      <c r="BE81" s="383"/>
      <c r="BF81" s="383"/>
      <c r="BG81" s="383"/>
      <c r="BH81" s="383"/>
      <c r="BI81" s="383"/>
      <c r="BJ81" s="383"/>
      <c r="BK81" s="383"/>
      <c r="BL81" s="383"/>
      <c r="BM81" s="383"/>
      <c r="BN81" s="383"/>
      <c r="BO81" s="383"/>
      <c r="BP81" s="383"/>
      <c r="BQ81" s="383"/>
      <c r="BR81" s="383"/>
      <c r="BS81" s="383"/>
      <c r="BT81" s="380">
        <v>0</v>
      </c>
      <c r="BU81" s="381"/>
      <c r="BV81" s="381"/>
      <c r="BW81" s="381"/>
      <c r="BX81" s="381"/>
      <c r="BY81" s="381"/>
      <c r="BZ81" s="381"/>
      <c r="CA81" s="381"/>
      <c r="CB81" s="381"/>
      <c r="CC81" s="381"/>
      <c r="CD81" s="381"/>
      <c r="CE81" s="381"/>
      <c r="CF81" s="381"/>
      <c r="CG81" s="381"/>
      <c r="CH81" s="381"/>
      <c r="CI81" s="381"/>
      <c r="CJ81" s="382"/>
      <c r="CK81" s="380">
        <v>0</v>
      </c>
      <c r="CL81" s="381"/>
      <c r="CM81" s="381"/>
      <c r="CN81" s="381"/>
      <c r="CO81" s="381"/>
      <c r="CP81" s="381"/>
      <c r="CQ81" s="381"/>
      <c r="CR81" s="381"/>
      <c r="CS81" s="381"/>
      <c r="CT81" s="381"/>
      <c r="CU81" s="381"/>
      <c r="CV81" s="381"/>
      <c r="CW81" s="381"/>
      <c r="CX81" s="381"/>
      <c r="CY81" s="381"/>
      <c r="CZ81" s="381"/>
      <c r="DA81" s="382"/>
    </row>
    <row r="82" spans="1:105" s="10" customFormat="1" ht="60" hidden="1" customHeight="1" x14ac:dyDescent="0.2">
      <c r="A82" s="386" t="s">
        <v>473</v>
      </c>
      <c r="B82" s="386"/>
      <c r="C82" s="386"/>
      <c r="D82" s="386"/>
      <c r="E82" s="386"/>
      <c r="F82" s="386"/>
      <c r="G82" s="386"/>
      <c r="H82" s="386"/>
      <c r="I82" s="386"/>
      <c r="J82" s="386"/>
      <c r="K82" s="11"/>
      <c r="L82" s="384" t="s">
        <v>472</v>
      </c>
      <c r="M82" s="384"/>
      <c r="N82" s="384"/>
      <c r="O82" s="384"/>
      <c r="P82" s="384"/>
      <c r="Q82" s="384"/>
      <c r="R82" s="384"/>
      <c r="S82" s="384"/>
      <c r="T82" s="384"/>
      <c r="U82" s="384"/>
      <c r="V82" s="384"/>
      <c r="W82" s="384"/>
      <c r="X82" s="384"/>
      <c r="Y82" s="384"/>
      <c r="Z82" s="384"/>
      <c r="AA82" s="384"/>
      <c r="AB82" s="384"/>
      <c r="AC82" s="384"/>
      <c r="AD82" s="384"/>
      <c r="AE82" s="384"/>
      <c r="AF82" s="384"/>
      <c r="AG82" s="384"/>
      <c r="AH82" s="384"/>
      <c r="AI82" s="384"/>
      <c r="AJ82" s="384"/>
      <c r="AK82" s="384"/>
      <c r="AL82" s="384"/>
      <c r="AM82" s="384"/>
      <c r="AN82" s="384"/>
      <c r="AO82" s="384"/>
      <c r="AP82" s="384"/>
      <c r="AQ82" s="384"/>
      <c r="AR82" s="384"/>
      <c r="AS82" s="384"/>
      <c r="AT82" s="384"/>
      <c r="AU82" s="384"/>
      <c r="AV82" s="384"/>
      <c r="AW82" s="384"/>
      <c r="AX82" s="384"/>
      <c r="AY82" s="384"/>
      <c r="AZ82" s="384"/>
      <c r="BA82" s="384"/>
      <c r="BB82" s="384"/>
      <c r="BC82" s="384"/>
      <c r="BD82" s="385"/>
      <c r="BE82" s="383"/>
      <c r="BF82" s="383"/>
      <c r="BG82" s="383"/>
      <c r="BH82" s="383"/>
      <c r="BI82" s="383"/>
      <c r="BJ82" s="383"/>
      <c r="BK82" s="383"/>
      <c r="BL82" s="383"/>
      <c r="BM82" s="383"/>
      <c r="BN82" s="383"/>
      <c r="BO82" s="383"/>
      <c r="BP82" s="383"/>
      <c r="BQ82" s="383"/>
      <c r="BR82" s="383"/>
      <c r="BS82" s="383"/>
      <c r="BT82" s="380">
        <v>0</v>
      </c>
      <c r="BU82" s="381"/>
      <c r="BV82" s="381"/>
      <c r="BW82" s="381"/>
      <c r="BX82" s="381"/>
      <c r="BY82" s="381"/>
      <c r="BZ82" s="381"/>
      <c r="CA82" s="381"/>
      <c r="CB82" s="381"/>
      <c r="CC82" s="381"/>
      <c r="CD82" s="381"/>
      <c r="CE82" s="381"/>
      <c r="CF82" s="381"/>
      <c r="CG82" s="381"/>
      <c r="CH82" s="381"/>
      <c r="CI82" s="381"/>
      <c r="CJ82" s="382"/>
      <c r="CK82" s="380">
        <v>0</v>
      </c>
      <c r="CL82" s="381"/>
      <c r="CM82" s="381"/>
      <c r="CN82" s="381"/>
      <c r="CO82" s="381"/>
      <c r="CP82" s="381"/>
      <c r="CQ82" s="381"/>
      <c r="CR82" s="381"/>
      <c r="CS82" s="381"/>
      <c r="CT82" s="381"/>
      <c r="CU82" s="381"/>
      <c r="CV82" s="381"/>
      <c r="CW82" s="381"/>
      <c r="CX82" s="381"/>
      <c r="CY82" s="381"/>
      <c r="CZ82" s="381"/>
      <c r="DA82" s="382"/>
    </row>
    <row r="83" spans="1:105" s="10" customFormat="1" ht="75" hidden="1" customHeight="1" x14ac:dyDescent="0.2">
      <c r="A83" s="386" t="s">
        <v>475</v>
      </c>
      <c r="B83" s="386"/>
      <c r="C83" s="386"/>
      <c r="D83" s="386"/>
      <c r="E83" s="386"/>
      <c r="F83" s="386"/>
      <c r="G83" s="386"/>
      <c r="H83" s="386"/>
      <c r="I83" s="386"/>
      <c r="J83" s="386"/>
      <c r="K83" s="11"/>
      <c r="L83" s="384" t="s">
        <v>474</v>
      </c>
      <c r="M83" s="384"/>
      <c r="N83" s="384"/>
      <c r="O83" s="384"/>
      <c r="P83" s="384"/>
      <c r="Q83" s="384"/>
      <c r="R83" s="384"/>
      <c r="S83" s="384"/>
      <c r="T83" s="384"/>
      <c r="U83" s="384"/>
      <c r="V83" s="384"/>
      <c r="W83" s="384"/>
      <c r="X83" s="384"/>
      <c r="Y83" s="384"/>
      <c r="Z83" s="384"/>
      <c r="AA83" s="384"/>
      <c r="AB83" s="384"/>
      <c r="AC83" s="384"/>
      <c r="AD83" s="384"/>
      <c r="AE83" s="384"/>
      <c r="AF83" s="384"/>
      <c r="AG83" s="384"/>
      <c r="AH83" s="384"/>
      <c r="AI83" s="384"/>
      <c r="AJ83" s="384"/>
      <c r="AK83" s="384"/>
      <c r="AL83" s="384"/>
      <c r="AM83" s="384"/>
      <c r="AN83" s="384"/>
      <c r="AO83" s="384"/>
      <c r="AP83" s="384"/>
      <c r="AQ83" s="384"/>
      <c r="AR83" s="384"/>
      <c r="AS83" s="384"/>
      <c r="AT83" s="384"/>
      <c r="AU83" s="384"/>
      <c r="AV83" s="384"/>
      <c r="AW83" s="384"/>
      <c r="AX83" s="384"/>
      <c r="AY83" s="384"/>
      <c r="AZ83" s="384"/>
      <c r="BA83" s="384"/>
      <c r="BB83" s="384"/>
      <c r="BC83" s="384"/>
      <c r="BD83" s="385"/>
      <c r="BE83" s="383"/>
      <c r="BF83" s="383"/>
      <c r="BG83" s="383"/>
      <c r="BH83" s="383"/>
      <c r="BI83" s="383"/>
      <c r="BJ83" s="383"/>
      <c r="BK83" s="383"/>
      <c r="BL83" s="383"/>
      <c r="BM83" s="383"/>
      <c r="BN83" s="383"/>
      <c r="BO83" s="383"/>
      <c r="BP83" s="383"/>
      <c r="BQ83" s="383"/>
      <c r="BR83" s="383"/>
      <c r="BS83" s="383"/>
      <c r="BT83" s="380">
        <v>0</v>
      </c>
      <c r="BU83" s="381"/>
      <c r="BV83" s="381"/>
      <c r="BW83" s="381"/>
      <c r="BX83" s="381"/>
      <c r="BY83" s="381"/>
      <c r="BZ83" s="381"/>
      <c r="CA83" s="381"/>
      <c r="CB83" s="381"/>
      <c r="CC83" s="381"/>
      <c r="CD83" s="381"/>
      <c r="CE83" s="381"/>
      <c r="CF83" s="381"/>
      <c r="CG83" s="381"/>
      <c r="CH83" s="381"/>
      <c r="CI83" s="381"/>
      <c r="CJ83" s="382"/>
      <c r="CK83" s="380">
        <v>0</v>
      </c>
      <c r="CL83" s="381"/>
      <c r="CM83" s="381"/>
      <c r="CN83" s="381"/>
      <c r="CO83" s="381"/>
      <c r="CP83" s="381"/>
      <c r="CQ83" s="381"/>
      <c r="CR83" s="381"/>
      <c r="CS83" s="381"/>
      <c r="CT83" s="381"/>
      <c r="CU83" s="381"/>
      <c r="CV83" s="381"/>
      <c r="CW83" s="381"/>
      <c r="CX83" s="381"/>
      <c r="CY83" s="381"/>
      <c r="CZ83" s="381"/>
      <c r="DA83" s="382"/>
    </row>
    <row r="84" spans="1:105" s="10" customFormat="1" ht="30" hidden="1" customHeight="1" x14ac:dyDescent="0.2">
      <c r="A84" s="386" t="s">
        <v>477</v>
      </c>
      <c r="B84" s="386"/>
      <c r="C84" s="386"/>
      <c r="D84" s="386"/>
      <c r="E84" s="386"/>
      <c r="F84" s="386"/>
      <c r="G84" s="386"/>
      <c r="H84" s="386"/>
      <c r="I84" s="386"/>
      <c r="J84" s="386"/>
      <c r="K84" s="11"/>
      <c r="L84" s="384" t="s">
        <v>476</v>
      </c>
      <c r="M84" s="384"/>
      <c r="N84" s="384"/>
      <c r="O84" s="384"/>
      <c r="P84" s="384"/>
      <c r="Q84" s="384"/>
      <c r="R84" s="384"/>
      <c r="S84" s="384"/>
      <c r="T84" s="384"/>
      <c r="U84" s="384"/>
      <c r="V84" s="384"/>
      <c r="W84" s="384"/>
      <c r="X84" s="384"/>
      <c r="Y84" s="384"/>
      <c r="Z84" s="384"/>
      <c r="AA84" s="384"/>
      <c r="AB84" s="384"/>
      <c r="AC84" s="384"/>
      <c r="AD84" s="384"/>
      <c r="AE84" s="384"/>
      <c r="AF84" s="384"/>
      <c r="AG84" s="384"/>
      <c r="AH84" s="384"/>
      <c r="AI84" s="384"/>
      <c r="AJ84" s="384"/>
      <c r="AK84" s="384"/>
      <c r="AL84" s="384"/>
      <c r="AM84" s="384"/>
      <c r="AN84" s="384"/>
      <c r="AO84" s="384"/>
      <c r="AP84" s="384"/>
      <c r="AQ84" s="384"/>
      <c r="AR84" s="384"/>
      <c r="AS84" s="384"/>
      <c r="AT84" s="384"/>
      <c r="AU84" s="384"/>
      <c r="AV84" s="384"/>
      <c r="AW84" s="384"/>
      <c r="AX84" s="384"/>
      <c r="AY84" s="384"/>
      <c r="AZ84" s="384"/>
      <c r="BA84" s="384"/>
      <c r="BB84" s="384"/>
      <c r="BC84" s="384"/>
      <c r="BD84" s="385"/>
      <c r="BE84" s="383"/>
      <c r="BF84" s="383"/>
      <c r="BG84" s="383"/>
      <c r="BH84" s="383"/>
      <c r="BI84" s="383"/>
      <c r="BJ84" s="383"/>
      <c r="BK84" s="383"/>
      <c r="BL84" s="383"/>
      <c r="BM84" s="383"/>
      <c r="BN84" s="383"/>
      <c r="BO84" s="383"/>
      <c r="BP84" s="383"/>
      <c r="BQ84" s="383"/>
      <c r="BR84" s="383"/>
      <c r="BS84" s="383"/>
      <c r="BT84" s="380">
        <v>0</v>
      </c>
      <c r="BU84" s="381"/>
      <c r="BV84" s="381"/>
      <c r="BW84" s="381"/>
      <c r="BX84" s="381"/>
      <c r="BY84" s="381"/>
      <c r="BZ84" s="381"/>
      <c r="CA84" s="381"/>
      <c r="CB84" s="381"/>
      <c r="CC84" s="381"/>
      <c r="CD84" s="381"/>
      <c r="CE84" s="381"/>
      <c r="CF84" s="381"/>
      <c r="CG84" s="381"/>
      <c r="CH84" s="381"/>
      <c r="CI84" s="381"/>
      <c r="CJ84" s="382"/>
      <c r="CK84" s="380">
        <v>0</v>
      </c>
      <c r="CL84" s="381"/>
      <c r="CM84" s="381"/>
      <c r="CN84" s="381"/>
      <c r="CO84" s="381"/>
      <c r="CP84" s="381"/>
      <c r="CQ84" s="381"/>
      <c r="CR84" s="381"/>
      <c r="CS84" s="381"/>
      <c r="CT84" s="381"/>
      <c r="CU84" s="381"/>
      <c r="CV84" s="381"/>
      <c r="CW84" s="381"/>
      <c r="CX84" s="381"/>
      <c r="CY84" s="381"/>
      <c r="CZ84" s="381"/>
      <c r="DA84" s="382"/>
    </row>
    <row r="85" spans="1:105" s="10" customFormat="1" ht="88.5" hidden="1" customHeight="1" x14ac:dyDescent="0.2">
      <c r="A85" s="386" t="s">
        <v>479</v>
      </c>
      <c r="B85" s="386"/>
      <c r="C85" s="386"/>
      <c r="D85" s="386"/>
      <c r="E85" s="386"/>
      <c r="F85" s="386"/>
      <c r="G85" s="386"/>
      <c r="H85" s="386"/>
      <c r="I85" s="386"/>
      <c r="J85" s="386"/>
      <c r="K85" s="11"/>
      <c r="L85" s="384" t="s">
        <v>478</v>
      </c>
      <c r="M85" s="384"/>
      <c r="N85" s="384"/>
      <c r="O85" s="384"/>
      <c r="P85" s="384"/>
      <c r="Q85" s="384"/>
      <c r="R85" s="384"/>
      <c r="S85" s="384"/>
      <c r="T85" s="384"/>
      <c r="U85" s="384"/>
      <c r="V85" s="384"/>
      <c r="W85" s="384"/>
      <c r="X85" s="384"/>
      <c r="Y85" s="384"/>
      <c r="Z85" s="384"/>
      <c r="AA85" s="384"/>
      <c r="AB85" s="384"/>
      <c r="AC85" s="384"/>
      <c r="AD85" s="384"/>
      <c r="AE85" s="384"/>
      <c r="AF85" s="384"/>
      <c r="AG85" s="384"/>
      <c r="AH85" s="384"/>
      <c r="AI85" s="384"/>
      <c r="AJ85" s="384"/>
      <c r="AK85" s="384"/>
      <c r="AL85" s="384"/>
      <c r="AM85" s="384"/>
      <c r="AN85" s="384"/>
      <c r="AO85" s="384"/>
      <c r="AP85" s="384"/>
      <c r="AQ85" s="384"/>
      <c r="AR85" s="384"/>
      <c r="AS85" s="384"/>
      <c r="AT85" s="384"/>
      <c r="AU85" s="384"/>
      <c r="AV85" s="384"/>
      <c r="AW85" s="384"/>
      <c r="AX85" s="384"/>
      <c r="AY85" s="384"/>
      <c r="AZ85" s="384"/>
      <c r="BA85" s="384"/>
      <c r="BB85" s="384"/>
      <c r="BC85" s="384"/>
      <c r="BD85" s="385"/>
      <c r="BE85" s="383"/>
      <c r="BF85" s="383"/>
      <c r="BG85" s="383"/>
      <c r="BH85" s="383"/>
      <c r="BI85" s="383"/>
      <c r="BJ85" s="383"/>
      <c r="BK85" s="383"/>
      <c r="BL85" s="383"/>
      <c r="BM85" s="383"/>
      <c r="BN85" s="383"/>
      <c r="BO85" s="383"/>
      <c r="BP85" s="383"/>
      <c r="BQ85" s="383"/>
      <c r="BR85" s="383"/>
      <c r="BS85" s="383"/>
      <c r="BT85" s="380">
        <v>0</v>
      </c>
      <c r="BU85" s="381"/>
      <c r="BV85" s="381"/>
      <c r="BW85" s="381"/>
      <c r="BX85" s="381"/>
      <c r="BY85" s="381"/>
      <c r="BZ85" s="381"/>
      <c r="CA85" s="381"/>
      <c r="CB85" s="381"/>
      <c r="CC85" s="381"/>
      <c r="CD85" s="381"/>
      <c r="CE85" s="381"/>
      <c r="CF85" s="381"/>
      <c r="CG85" s="381"/>
      <c r="CH85" s="381"/>
      <c r="CI85" s="381"/>
      <c r="CJ85" s="382"/>
      <c r="CK85" s="380">
        <v>0</v>
      </c>
      <c r="CL85" s="381"/>
      <c r="CM85" s="381"/>
      <c r="CN85" s="381"/>
      <c r="CO85" s="381"/>
      <c r="CP85" s="381"/>
      <c r="CQ85" s="381"/>
      <c r="CR85" s="381"/>
      <c r="CS85" s="381"/>
      <c r="CT85" s="381"/>
      <c r="CU85" s="381"/>
      <c r="CV85" s="381"/>
      <c r="CW85" s="381"/>
      <c r="CX85" s="381"/>
      <c r="CY85" s="381"/>
      <c r="CZ85" s="381"/>
      <c r="DA85" s="382"/>
    </row>
    <row r="86" spans="1:105" s="10" customFormat="1" ht="30" hidden="1" customHeight="1" x14ac:dyDescent="0.2">
      <c r="A86" s="386" t="s">
        <v>481</v>
      </c>
      <c r="B86" s="386"/>
      <c r="C86" s="386"/>
      <c r="D86" s="386"/>
      <c r="E86" s="386"/>
      <c r="F86" s="386"/>
      <c r="G86" s="386"/>
      <c r="H86" s="386"/>
      <c r="I86" s="386"/>
      <c r="J86" s="386"/>
      <c r="K86" s="11"/>
      <c r="L86" s="384" t="s">
        <v>480</v>
      </c>
      <c r="M86" s="384"/>
      <c r="N86" s="384"/>
      <c r="O86" s="384"/>
      <c r="P86" s="384"/>
      <c r="Q86" s="384"/>
      <c r="R86" s="384"/>
      <c r="S86" s="384"/>
      <c r="T86" s="384"/>
      <c r="U86" s="384"/>
      <c r="V86" s="384"/>
      <c r="W86" s="384"/>
      <c r="X86" s="384"/>
      <c r="Y86" s="384"/>
      <c r="Z86" s="384"/>
      <c r="AA86" s="384"/>
      <c r="AB86" s="384"/>
      <c r="AC86" s="384"/>
      <c r="AD86" s="384"/>
      <c r="AE86" s="384"/>
      <c r="AF86" s="384"/>
      <c r="AG86" s="384"/>
      <c r="AH86" s="384"/>
      <c r="AI86" s="384"/>
      <c r="AJ86" s="384"/>
      <c r="AK86" s="384"/>
      <c r="AL86" s="384"/>
      <c r="AM86" s="384"/>
      <c r="AN86" s="384"/>
      <c r="AO86" s="384"/>
      <c r="AP86" s="384"/>
      <c r="AQ86" s="384"/>
      <c r="AR86" s="384"/>
      <c r="AS86" s="384"/>
      <c r="AT86" s="384"/>
      <c r="AU86" s="384"/>
      <c r="AV86" s="384"/>
      <c r="AW86" s="384"/>
      <c r="AX86" s="384"/>
      <c r="AY86" s="384"/>
      <c r="AZ86" s="384"/>
      <c r="BA86" s="384"/>
      <c r="BB86" s="384"/>
      <c r="BC86" s="384"/>
      <c r="BD86" s="385"/>
      <c r="BE86" s="383"/>
      <c r="BF86" s="383"/>
      <c r="BG86" s="383"/>
      <c r="BH86" s="383"/>
      <c r="BI86" s="383"/>
      <c r="BJ86" s="383"/>
      <c r="BK86" s="383"/>
      <c r="BL86" s="383"/>
      <c r="BM86" s="383"/>
      <c r="BN86" s="383"/>
      <c r="BO86" s="383"/>
      <c r="BP86" s="383"/>
      <c r="BQ86" s="383"/>
      <c r="BR86" s="383"/>
      <c r="BS86" s="383"/>
      <c r="BT86" s="380">
        <v>0</v>
      </c>
      <c r="BU86" s="381"/>
      <c r="BV86" s="381"/>
      <c r="BW86" s="381"/>
      <c r="BX86" s="381"/>
      <c r="BY86" s="381"/>
      <c r="BZ86" s="381"/>
      <c r="CA86" s="381"/>
      <c r="CB86" s="381"/>
      <c r="CC86" s="381"/>
      <c r="CD86" s="381"/>
      <c r="CE86" s="381"/>
      <c r="CF86" s="381"/>
      <c r="CG86" s="381"/>
      <c r="CH86" s="381"/>
      <c r="CI86" s="381"/>
      <c r="CJ86" s="382"/>
      <c r="CK86" s="380">
        <v>0</v>
      </c>
      <c r="CL86" s="381"/>
      <c r="CM86" s="381"/>
      <c r="CN86" s="381"/>
      <c r="CO86" s="381"/>
      <c r="CP86" s="381"/>
      <c r="CQ86" s="381"/>
      <c r="CR86" s="381"/>
      <c r="CS86" s="381"/>
      <c r="CT86" s="381"/>
      <c r="CU86" s="381"/>
      <c r="CV86" s="381"/>
      <c r="CW86" s="381"/>
      <c r="CX86" s="381"/>
      <c r="CY86" s="381"/>
      <c r="CZ86" s="381"/>
      <c r="DA86" s="382"/>
    </row>
    <row r="87" spans="1:105" s="10" customFormat="1" ht="30" hidden="1" customHeight="1" x14ac:dyDescent="0.2">
      <c r="A87" s="386" t="s">
        <v>483</v>
      </c>
      <c r="B87" s="386"/>
      <c r="C87" s="386"/>
      <c r="D87" s="386"/>
      <c r="E87" s="386"/>
      <c r="F87" s="386"/>
      <c r="G87" s="386"/>
      <c r="H87" s="386"/>
      <c r="I87" s="386"/>
      <c r="J87" s="386"/>
      <c r="K87" s="11"/>
      <c r="L87" s="384" t="s">
        <v>482</v>
      </c>
      <c r="M87" s="384"/>
      <c r="N87" s="384"/>
      <c r="O87" s="384"/>
      <c r="P87" s="384"/>
      <c r="Q87" s="384"/>
      <c r="R87" s="384"/>
      <c r="S87" s="384"/>
      <c r="T87" s="384"/>
      <c r="U87" s="384"/>
      <c r="V87" s="384"/>
      <c r="W87" s="384"/>
      <c r="X87" s="384"/>
      <c r="Y87" s="384"/>
      <c r="Z87" s="384"/>
      <c r="AA87" s="384"/>
      <c r="AB87" s="384"/>
      <c r="AC87" s="384"/>
      <c r="AD87" s="384"/>
      <c r="AE87" s="384"/>
      <c r="AF87" s="384"/>
      <c r="AG87" s="384"/>
      <c r="AH87" s="384"/>
      <c r="AI87" s="384"/>
      <c r="AJ87" s="384"/>
      <c r="AK87" s="384"/>
      <c r="AL87" s="384"/>
      <c r="AM87" s="384"/>
      <c r="AN87" s="384"/>
      <c r="AO87" s="384"/>
      <c r="AP87" s="384"/>
      <c r="AQ87" s="384"/>
      <c r="AR87" s="384"/>
      <c r="AS87" s="384"/>
      <c r="AT87" s="384"/>
      <c r="AU87" s="384"/>
      <c r="AV87" s="384"/>
      <c r="AW87" s="384"/>
      <c r="AX87" s="384"/>
      <c r="AY87" s="384"/>
      <c r="AZ87" s="384"/>
      <c r="BA87" s="384"/>
      <c r="BB87" s="384"/>
      <c r="BC87" s="384"/>
      <c r="BD87" s="385"/>
      <c r="BE87" s="383"/>
      <c r="BF87" s="383"/>
      <c r="BG87" s="383"/>
      <c r="BH87" s="383"/>
      <c r="BI87" s="383"/>
      <c r="BJ87" s="383"/>
      <c r="BK87" s="383"/>
      <c r="BL87" s="383"/>
      <c r="BM87" s="383"/>
      <c r="BN87" s="383"/>
      <c r="BO87" s="383"/>
      <c r="BP87" s="383"/>
      <c r="BQ87" s="383"/>
      <c r="BR87" s="383"/>
      <c r="BS87" s="383"/>
      <c r="BT87" s="380">
        <v>0</v>
      </c>
      <c r="BU87" s="381"/>
      <c r="BV87" s="381"/>
      <c r="BW87" s="381"/>
      <c r="BX87" s="381"/>
      <c r="BY87" s="381"/>
      <c r="BZ87" s="381"/>
      <c r="CA87" s="381"/>
      <c r="CB87" s="381"/>
      <c r="CC87" s="381"/>
      <c r="CD87" s="381"/>
      <c r="CE87" s="381"/>
      <c r="CF87" s="381"/>
      <c r="CG87" s="381"/>
      <c r="CH87" s="381"/>
      <c r="CI87" s="381"/>
      <c r="CJ87" s="382"/>
      <c r="CK87" s="380">
        <v>0</v>
      </c>
      <c r="CL87" s="381"/>
      <c r="CM87" s="381"/>
      <c r="CN87" s="381"/>
      <c r="CO87" s="381"/>
      <c r="CP87" s="381"/>
      <c r="CQ87" s="381"/>
      <c r="CR87" s="381"/>
      <c r="CS87" s="381"/>
      <c r="CT87" s="381"/>
      <c r="CU87" s="381"/>
      <c r="CV87" s="381"/>
      <c r="CW87" s="381"/>
      <c r="CX87" s="381"/>
      <c r="CY87" s="381"/>
      <c r="CZ87" s="381"/>
      <c r="DA87" s="382"/>
    </row>
    <row r="88" spans="1:105" s="10" customFormat="1" ht="45" hidden="1" customHeight="1" x14ac:dyDescent="0.2">
      <c r="A88" s="386" t="s">
        <v>485</v>
      </c>
      <c r="B88" s="386"/>
      <c r="C88" s="386"/>
      <c r="D88" s="386"/>
      <c r="E88" s="386"/>
      <c r="F88" s="386"/>
      <c r="G88" s="386"/>
      <c r="H88" s="386"/>
      <c r="I88" s="386"/>
      <c r="J88" s="386"/>
      <c r="K88" s="11"/>
      <c r="L88" s="384" t="s">
        <v>484</v>
      </c>
      <c r="M88" s="384"/>
      <c r="N88" s="384"/>
      <c r="O88" s="384"/>
      <c r="P88" s="384"/>
      <c r="Q88" s="384"/>
      <c r="R88" s="384"/>
      <c r="S88" s="384"/>
      <c r="T88" s="384"/>
      <c r="U88" s="384"/>
      <c r="V88" s="384"/>
      <c r="W88" s="384"/>
      <c r="X88" s="384"/>
      <c r="Y88" s="384"/>
      <c r="Z88" s="384"/>
      <c r="AA88" s="384"/>
      <c r="AB88" s="384"/>
      <c r="AC88" s="384"/>
      <c r="AD88" s="384"/>
      <c r="AE88" s="384"/>
      <c r="AF88" s="384"/>
      <c r="AG88" s="384"/>
      <c r="AH88" s="384"/>
      <c r="AI88" s="384"/>
      <c r="AJ88" s="384"/>
      <c r="AK88" s="384"/>
      <c r="AL88" s="384"/>
      <c r="AM88" s="384"/>
      <c r="AN88" s="384"/>
      <c r="AO88" s="384"/>
      <c r="AP88" s="384"/>
      <c r="AQ88" s="384"/>
      <c r="AR88" s="384"/>
      <c r="AS88" s="384"/>
      <c r="AT88" s="384"/>
      <c r="AU88" s="384"/>
      <c r="AV88" s="384"/>
      <c r="AW88" s="384"/>
      <c r="AX88" s="384"/>
      <c r="AY88" s="384"/>
      <c r="AZ88" s="384"/>
      <c r="BA88" s="384"/>
      <c r="BB88" s="384"/>
      <c r="BC88" s="384"/>
      <c r="BD88" s="385"/>
      <c r="BE88" s="383"/>
      <c r="BF88" s="383"/>
      <c r="BG88" s="383"/>
      <c r="BH88" s="383"/>
      <c r="BI88" s="383"/>
      <c r="BJ88" s="383"/>
      <c r="BK88" s="383"/>
      <c r="BL88" s="383"/>
      <c r="BM88" s="383"/>
      <c r="BN88" s="383"/>
      <c r="BO88" s="383"/>
      <c r="BP88" s="383"/>
      <c r="BQ88" s="383"/>
      <c r="BR88" s="383"/>
      <c r="BS88" s="383"/>
      <c r="BT88" s="380">
        <v>0</v>
      </c>
      <c r="BU88" s="381"/>
      <c r="BV88" s="381"/>
      <c r="BW88" s="381"/>
      <c r="BX88" s="381"/>
      <c r="BY88" s="381"/>
      <c r="BZ88" s="381"/>
      <c r="CA88" s="381"/>
      <c r="CB88" s="381"/>
      <c r="CC88" s="381"/>
      <c r="CD88" s="381"/>
      <c r="CE88" s="381"/>
      <c r="CF88" s="381"/>
      <c r="CG88" s="381"/>
      <c r="CH88" s="381"/>
      <c r="CI88" s="381"/>
      <c r="CJ88" s="382"/>
      <c r="CK88" s="380">
        <v>0</v>
      </c>
      <c r="CL88" s="381"/>
      <c r="CM88" s="381"/>
      <c r="CN88" s="381"/>
      <c r="CO88" s="381"/>
      <c r="CP88" s="381"/>
      <c r="CQ88" s="381"/>
      <c r="CR88" s="381"/>
      <c r="CS88" s="381"/>
      <c r="CT88" s="381"/>
      <c r="CU88" s="381"/>
      <c r="CV88" s="381"/>
      <c r="CW88" s="381"/>
      <c r="CX88" s="381"/>
      <c r="CY88" s="381"/>
      <c r="CZ88" s="381"/>
      <c r="DA88" s="382"/>
    </row>
    <row r="89" spans="1:105" s="10" customFormat="1" ht="30" hidden="1" customHeight="1" x14ac:dyDescent="0.2">
      <c r="A89" s="386" t="s">
        <v>486</v>
      </c>
      <c r="B89" s="386"/>
      <c r="C89" s="386"/>
      <c r="D89" s="386"/>
      <c r="E89" s="386"/>
      <c r="F89" s="386"/>
      <c r="G89" s="386"/>
      <c r="H89" s="386"/>
      <c r="I89" s="386"/>
      <c r="J89" s="386"/>
      <c r="K89" s="11"/>
      <c r="L89" s="384" t="s">
        <v>476</v>
      </c>
      <c r="M89" s="384"/>
      <c r="N89" s="384"/>
      <c r="O89" s="384"/>
      <c r="P89" s="384"/>
      <c r="Q89" s="384"/>
      <c r="R89" s="384"/>
      <c r="S89" s="384"/>
      <c r="T89" s="384"/>
      <c r="U89" s="384"/>
      <c r="V89" s="384"/>
      <c r="W89" s="384"/>
      <c r="X89" s="384"/>
      <c r="Y89" s="384"/>
      <c r="Z89" s="384"/>
      <c r="AA89" s="384"/>
      <c r="AB89" s="384"/>
      <c r="AC89" s="384"/>
      <c r="AD89" s="384"/>
      <c r="AE89" s="384"/>
      <c r="AF89" s="384"/>
      <c r="AG89" s="384"/>
      <c r="AH89" s="384"/>
      <c r="AI89" s="384"/>
      <c r="AJ89" s="384"/>
      <c r="AK89" s="384"/>
      <c r="AL89" s="384"/>
      <c r="AM89" s="384"/>
      <c r="AN89" s="384"/>
      <c r="AO89" s="384"/>
      <c r="AP89" s="384"/>
      <c r="AQ89" s="384"/>
      <c r="AR89" s="384"/>
      <c r="AS89" s="384"/>
      <c r="AT89" s="384"/>
      <c r="AU89" s="384"/>
      <c r="AV89" s="384"/>
      <c r="AW89" s="384"/>
      <c r="AX89" s="384"/>
      <c r="AY89" s="384"/>
      <c r="AZ89" s="384"/>
      <c r="BA89" s="384"/>
      <c r="BB89" s="384"/>
      <c r="BC89" s="384"/>
      <c r="BD89" s="385"/>
      <c r="BE89" s="383"/>
      <c r="BF89" s="383"/>
      <c r="BG89" s="383"/>
      <c r="BH89" s="383"/>
      <c r="BI89" s="383"/>
      <c r="BJ89" s="383"/>
      <c r="BK89" s="383"/>
      <c r="BL89" s="383"/>
      <c r="BM89" s="383"/>
      <c r="BN89" s="383"/>
      <c r="BO89" s="383"/>
      <c r="BP89" s="383"/>
      <c r="BQ89" s="383"/>
      <c r="BR89" s="383"/>
      <c r="BS89" s="383"/>
      <c r="BT89" s="380">
        <v>0</v>
      </c>
      <c r="BU89" s="381"/>
      <c r="BV89" s="381"/>
      <c r="BW89" s="381"/>
      <c r="BX89" s="381"/>
      <c r="BY89" s="381"/>
      <c r="BZ89" s="381"/>
      <c r="CA89" s="381"/>
      <c r="CB89" s="381"/>
      <c r="CC89" s="381"/>
      <c r="CD89" s="381"/>
      <c r="CE89" s="381"/>
      <c r="CF89" s="381"/>
      <c r="CG89" s="381"/>
      <c r="CH89" s="381"/>
      <c r="CI89" s="381"/>
      <c r="CJ89" s="382"/>
      <c r="CK89" s="380">
        <v>0</v>
      </c>
      <c r="CL89" s="381"/>
      <c r="CM89" s="381"/>
      <c r="CN89" s="381"/>
      <c r="CO89" s="381"/>
      <c r="CP89" s="381"/>
      <c r="CQ89" s="381"/>
      <c r="CR89" s="381"/>
      <c r="CS89" s="381"/>
      <c r="CT89" s="381"/>
      <c r="CU89" s="381"/>
      <c r="CV89" s="381"/>
      <c r="CW89" s="381"/>
      <c r="CX89" s="381"/>
      <c r="CY89" s="381"/>
      <c r="CZ89" s="381"/>
      <c r="DA89" s="382"/>
    </row>
    <row r="90" spans="1:105" s="10" customFormat="1" ht="60" hidden="1" customHeight="1" x14ac:dyDescent="0.2">
      <c r="A90" s="386" t="s">
        <v>488</v>
      </c>
      <c r="B90" s="386"/>
      <c r="C90" s="386"/>
      <c r="D90" s="386"/>
      <c r="E90" s="386"/>
      <c r="F90" s="386"/>
      <c r="G90" s="386"/>
      <c r="H90" s="386"/>
      <c r="I90" s="386"/>
      <c r="J90" s="386"/>
      <c r="K90" s="11"/>
      <c r="L90" s="384" t="s">
        <v>487</v>
      </c>
      <c r="M90" s="384"/>
      <c r="N90" s="384"/>
      <c r="O90" s="384"/>
      <c r="P90" s="384"/>
      <c r="Q90" s="384"/>
      <c r="R90" s="384"/>
      <c r="S90" s="384"/>
      <c r="T90" s="384"/>
      <c r="U90" s="384"/>
      <c r="V90" s="384"/>
      <c r="W90" s="384"/>
      <c r="X90" s="384"/>
      <c r="Y90" s="384"/>
      <c r="Z90" s="384"/>
      <c r="AA90" s="384"/>
      <c r="AB90" s="384"/>
      <c r="AC90" s="384"/>
      <c r="AD90" s="384"/>
      <c r="AE90" s="384"/>
      <c r="AF90" s="384"/>
      <c r="AG90" s="384"/>
      <c r="AH90" s="384"/>
      <c r="AI90" s="384"/>
      <c r="AJ90" s="384"/>
      <c r="AK90" s="384"/>
      <c r="AL90" s="384"/>
      <c r="AM90" s="384"/>
      <c r="AN90" s="384"/>
      <c r="AO90" s="384"/>
      <c r="AP90" s="384"/>
      <c r="AQ90" s="384"/>
      <c r="AR90" s="384"/>
      <c r="AS90" s="384"/>
      <c r="AT90" s="384"/>
      <c r="AU90" s="384"/>
      <c r="AV90" s="384"/>
      <c r="AW90" s="384"/>
      <c r="AX90" s="384"/>
      <c r="AY90" s="384"/>
      <c r="AZ90" s="384"/>
      <c r="BA90" s="384"/>
      <c r="BB90" s="384"/>
      <c r="BC90" s="384"/>
      <c r="BD90" s="385"/>
      <c r="BE90" s="383"/>
      <c r="BF90" s="383"/>
      <c r="BG90" s="383"/>
      <c r="BH90" s="383"/>
      <c r="BI90" s="383"/>
      <c r="BJ90" s="383"/>
      <c r="BK90" s="383"/>
      <c r="BL90" s="383"/>
      <c r="BM90" s="383"/>
      <c r="BN90" s="383"/>
      <c r="BO90" s="383"/>
      <c r="BP90" s="383"/>
      <c r="BQ90" s="383"/>
      <c r="BR90" s="383"/>
      <c r="BS90" s="383"/>
      <c r="BT90" s="380">
        <v>0</v>
      </c>
      <c r="BU90" s="381"/>
      <c r="BV90" s="381"/>
      <c r="BW90" s="381"/>
      <c r="BX90" s="381"/>
      <c r="BY90" s="381"/>
      <c r="BZ90" s="381"/>
      <c r="CA90" s="381"/>
      <c r="CB90" s="381"/>
      <c r="CC90" s="381"/>
      <c r="CD90" s="381"/>
      <c r="CE90" s="381"/>
      <c r="CF90" s="381"/>
      <c r="CG90" s="381"/>
      <c r="CH90" s="381"/>
      <c r="CI90" s="381"/>
      <c r="CJ90" s="382"/>
      <c r="CK90" s="380">
        <v>0</v>
      </c>
      <c r="CL90" s="381"/>
      <c r="CM90" s="381"/>
      <c r="CN90" s="381"/>
      <c r="CO90" s="381"/>
      <c r="CP90" s="381"/>
      <c r="CQ90" s="381"/>
      <c r="CR90" s="381"/>
      <c r="CS90" s="381"/>
      <c r="CT90" s="381"/>
      <c r="CU90" s="381"/>
      <c r="CV90" s="381"/>
      <c r="CW90" s="381"/>
      <c r="CX90" s="381"/>
      <c r="CY90" s="381"/>
      <c r="CZ90" s="381"/>
      <c r="DA90" s="382"/>
    </row>
    <row r="91" spans="1:105" s="10" customFormat="1" ht="30" hidden="1" customHeight="1" x14ac:dyDescent="0.2">
      <c r="A91" s="386" t="s">
        <v>489</v>
      </c>
      <c r="B91" s="386"/>
      <c r="C91" s="386"/>
      <c r="D91" s="386"/>
      <c r="E91" s="386"/>
      <c r="F91" s="386"/>
      <c r="G91" s="386"/>
      <c r="H91" s="386"/>
      <c r="I91" s="386"/>
      <c r="J91" s="386"/>
      <c r="K91" s="11"/>
      <c r="L91" s="384" t="s">
        <v>460</v>
      </c>
      <c r="M91" s="384"/>
      <c r="N91" s="384"/>
      <c r="O91" s="384"/>
      <c r="P91" s="384"/>
      <c r="Q91" s="384"/>
      <c r="R91" s="384"/>
      <c r="S91" s="384"/>
      <c r="T91" s="384"/>
      <c r="U91" s="384"/>
      <c r="V91" s="384"/>
      <c r="W91" s="384"/>
      <c r="X91" s="384"/>
      <c r="Y91" s="384"/>
      <c r="Z91" s="384"/>
      <c r="AA91" s="384"/>
      <c r="AB91" s="384"/>
      <c r="AC91" s="384"/>
      <c r="AD91" s="384"/>
      <c r="AE91" s="384"/>
      <c r="AF91" s="384"/>
      <c r="AG91" s="384"/>
      <c r="AH91" s="384"/>
      <c r="AI91" s="384"/>
      <c r="AJ91" s="384"/>
      <c r="AK91" s="384"/>
      <c r="AL91" s="384"/>
      <c r="AM91" s="384"/>
      <c r="AN91" s="384"/>
      <c r="AO91" s="384"/>
      <c r="AP91" s="384"/>
      <c r="AQ91" s="384"/>
      <c r="AR91" s="384"/>
      <c r="AS91" s="384"/>
      <c r="AT91" s="384"/>
      <c r="AU91" s="384"/>
      <c r="AV91" s="384"/>
      <c r="AW91" s="384"/>
      <c r="AX91" s="384"/>
      <c r="AY91" s="384"/>
      <c r="AZ91" s="384"/>
      <c r="BA91" s="384"/>
      <c r="BB91" s="384"/>
      <c r="BC91" s="384"/>
      <c r="BD91" s="385"/>
      <c r="BE91" s="383"/>
      <c r="BF91" s="383"/>
      <c r="BG91" s="383"/>
      <c r="BH91" s="383"/>
      <c r="BI91" s="383"/>
      <c r="BJ91" s="383"/>
      <c r="BK91" s="383"/>
      <c r="BL91" s="383"/>
      <c r="BM91" s="383"/>
      <c r="BN91" s="383"/>
      <c r="BO91" s="383"/>
      <c r="BP91" s="383"/>
      <c r="BQ91" s="383"/>
      <c r="BR91" s="383"/>
      <c r="BS91" s="383"/>
      <c r="BT91" s="380">
        <v>0</v>
      </c>
      <c r="BU91" s="381"/>
      <c r="BV91" s="381"/>
      <c r="BW91" s="381"/>
      <c r="BX91" s="381"/>
      <c r="BY91" s="381"/>
      <c r="BZ91" s="381"/>
      <c r="CA91" s="381"/>
      <c r="CB91" s="381"/>
      <c r="CC91" s="381"/>
      <c r="CD91" s="381"/>
      <c r="CE91" s="381"/>
      <c r="CF91" s="381"/>
      <c r="CG91" s="381"/>
      <c r="CH91" s="381"/>
      <c r="CI91" s="381"/>
      <c r="CJ91" s="382"/>
      <c r="CK91" s="380">
        <v>0</v>
      </c>
      <c r="CL91" s="381"/>
      <c r="CM91" s="381"/>
      <c r="CN91" s="381"/>
      <c r="CO91" s="381"/>
      <c r="CP91" s="381"/>
      <c r="CQ91" s="381"/>
      <c r="CR91" s="381"/>
      <c r="CS91" s="381"/>
      <c r="CT91" s="381"/>
      <c r="CU91" s="381"/>
      <c r="CV91" s="381"/>
      <c r="CW91" s="381"/>
      <c r="CX91" s="381"/>
      <c r="CY91" s="381"/>
      <c r="CZ91" s="381"/>
      <c r="DA91" s="382"/>
    </row>
    <row r="92" spans="1:105" s="10" customFormat="1" ht="45" hidden="1" customHeight="1" x14ac:dyDescent="0.2">
      <c r="A92" s="386" t="s">
        <v>490</v>
      </c>
      <c r="B92" s="386"/>
      <c r="C92" s="386"/>
      <c r="D92" s="386"/>
      <c r="E92" s="386"/>
      <c r="F92" s="386"/>
      <c r="G92" s="386"/>
      <c r="H92" s="386"/>
      <c r="I92" s="386"/>
      <c r="J92" s="386"/>
      <c r="K92" s="11"/>
      <c r="L92" s="384" t="s">
        <v>461</v>
      </c>
      <c r="M92" s="384"/>
      <c r="N92" s="384"/>
      <c r="O92" s="384"/>
      <c r="P92" s="384"/>
      <c r="Q92" s="384"/>
      <c r="R92" s="384"/>
      <c r="S92" s="384"/>
      <c r="T92" s="384"/>
      <c r="U92" s="384"/>
      <c r="V92" s="384"/>
      <c r="W92" s="384"/>
      <c r="X92" s="384"/>
      <c r="Y92" s="384"/>
      <c r="Z92" s="384"/>
      <c r="AA92" s="384"/>
      <c r="AB92" s="384"/>
      <c r="AC92" s="384"/>
      <c r="AD92" s="384"/>
      <c r="AE92" s="384"/>
      <c r="AF92" s="384"/>
      <c r="AG92" s="384"/>
      <c r="AH92" s="384"/>
      <c r="AI92" s="384"/>
      <c r="AJ92" s="384"/>
      <c r="AK92" s="384"/>
      <c r="AL92" s="384"/>
      <c r="AM92" s="384"/>
      <c r="AN92" s="384"/>
      <c r="AO92" s="384"/>
      <c r="AP92" s="384"/>
      <c r="AQ92" s="384"/>
      <c r="AR92" s="384"/>
      <c r="AS92" s="384"/>
      <c r="AT92" s="384"/>
      <c r="AU92" s="384"/>
      <c r="AV92" s="384"/>
      <c r="AW92" s="384"/>
      <c r="AX92" s="384"/>
      <c r="AY92" s="384"/>
      <c r="AZ92" s="384"/>
      <c r="BA92" s="384"/>
      <c r="BB92" s="384"/>
      <c r="BC92" s="384"/>
      <c r="BD92" s="385"/>
      <c r="BE92" s="383"/>
      <c r="BF92" s="383"/>
      <c r="BG92" s="383"/>
      <c r="BH92" s="383"/>
      <c r="BI92" s="383"/>
      <c r="BJ92" s="383"/>
      <c r="BK92" s="383"/>
      <c r="BL92" s="383"/>
      <c r="BM92" s="383"/>
      <c r="BN92" s="383"/>
      <c r="BO92" s="383"/>
      <c r="BP92" s="383"/>
      <c r="BQ92" s="383"/>
      <c r="BR92" s="383"/>
      <c r="BS92" s="383"/>
      <c r="BT92" s="380">
        <v>0</v>
      </c>
      <c r="BU92" s="381"/>
      <c r="BV92" s="381"/>
      <c r="BW92" s="381"/>
      <c r="BX92" s="381"/>
      <c r="BY92" s="381"/>
      <c r="BZ92" s="381"/>
      <c r="CA92" s="381"/>
      <c r="CB92" s="381"/>
      <c r="CC92" s="381"/>
      <c r="CD92" s="381"/>
      <c r="CE92" s="381"/>
      <c r="CF92" s="381"/>
      <c r="CG92" s="381"/>
      <c r="CH92" s="381"/>
      <c r="CI92" s="381"/>
      <c r="CJ92" s="382"/>
      <c r="CK92" s="380">
        <v>0</v>
      </c>
      <c r="CL92" s="381"/>
      <c r="CM92" s="381"/>
      <c r="CN92" s="381"/>
      <c r="CO92" s="381"/>
      <c r="CP92" s="381"/>
      <c r="CQ92" s="381"/>
      <c r="CR92" s="381"/>
      <c r="CS92" s="381"/>
      <c r="CT92" s="381"/>
      <c r="CU92" s="381"/>
      <c r="CV92" s="381"/>
      <c r="CW92" s="381"/>
      <c r="CX92" s="381"/>
      <c r="CY92" s="381"/>
      <c r="CZ92" s="381"/>
      <c r="DA92" s="382"/>
    </row>
    <row r="93" spans="1:105" s="10" customFormat="1" ht="30" hidden="1" customHeight="1" x14ac:dyDescent="0.2">
      <c r="A93" s="386" t="s">
        <v>492</v>
      </c>
      <c r="B93" s="386"/>
      <c r="C93" s="386"/>
      <c r="D93" s="386"/>
      <c r="E93" s="386"/>
      <c r="F93" s="386"/>
      <c r="G93" s="386"/>
      <c r="H93" s="386"/>
      <c r="I93" s="386"/>
      <c r="J93" s="386"/>
      <c r="K93" s="11"/>
      <c r="L93" s="384" t="s">
        <v>491</v>
      </c>
      <c r="M93" s="384"/>
      <c r="N93" s="384"/>
      <c r="O93" s="384"/>
      <c r="P93" s="384"/>
      <c r="Q93" s="384"/>
      <c r="R93" s="384"/>
      <c r="S93" s="384"/>
      <c r="T93" s="384"/>
      <c r="U93" s="384"/>
      <c r="V93" s="384"/>
      <c r="W93" s="384"/>
      <c r="X93" s="384"/>
      <c r="Y93" s="384"/>
      <c r="Z93" s="384"/>
      <c r="AA93" s="384"/>
      <c r="AB93" s="384"/>
      <c r="AC93" s="384"/>
      <c r="AD93" s="384"/>
      <c r="AE93" s="384"/>
      <c r="AF93" s="384"/>
      <c r="AG93" s="384"/>
      <c r="AH93" s="384"/>
      <c r="AI93" s="384"/>
      <c r="AJ93" s="384"/>
      <c r="AK93" s="384"/>
      <c r="AL93" s="384"/>
      <c r="AM93" s="384"/>
      <c r="AN93" s="384"/>
      <c r="AO93" s="384"/>
      <c r="AP93" s="384"/>
      <c r="AQ93" s="384"/>
      <c r="AR93" s="384"/>
      <c r="AS93" s="384"/>
      <c r="AT93" s="384"/>
      <c r="AU93" s="384"/>
      <c r="AV93" s="384"/>
      <c r="AW93" s="384"/>
      <c r="AX93" s="384"/>
      <c r="AY93" s="384"/>
      <c r="AZ93" s="384"/>
      <c r="BA93" s="384"/>
      <c r="BB93" s="384"/>
      <c r="BC93" s="384"/>
      <c r="BD93" s="385"/>
      <c r="BE93" s="383"/>
      <c r="BF93" s="383"/>
      <c r="BG93" s="383"/>
      <c r="BH93" s="383"/>
      <c r="BI93" s="383"/>
      <c r="BJ93" s="383"/>
      <c r="BK93" s="383"/>
      <c r="BL93" s="383"/>
      <c r="BM93" s="383"/>
      <c r="BN93" s="383"/>
      <c r="BO93" s="383"/>
      <c r="BP93" s="383"/>
      <c r="BQ93" s="383"/>
      <c r="BR93" s="383"/>
      <c r="BS93" s="383"/>
      <c r="BT93" s="380">
        <v>0</v>
      </c>
      <c r="BU93" s="381"/>
      <c r="BV93" s="381"/>
      <c r="BW93" s="381"/>
      <c r="BX93" s="381"/>
      <c r="BY93" s="381"/>
      <c r="BZ93" s="381"/>
      <c r="CA93" s="381"/>
      <c r="CB93" s="381"/>
      <c r="CC93" s="381"/>
      <c r="CD93" s="381"/>
      <c r="CE93" s="381"/>
      <c r="CF93" s="381"/>
      <c r="CG93" s="381"/>
      <c r="CH93" s="381"/>
      <c r="CI93" s="381"/>
      <c r="CJ93" s="382"/>
      <c r="CK93" s="380">
        <v>0</v>
      </c>
      <c r="CL93" s="381"/>
      <c r="CM93" s="381"/>
      <c r="CN93" s="381"/>
      <c r="CO93" s="381"/>
      <c r="CP93" s="381"/>
      <c r="CQ93" s="381"/>
      <c r="CR93" s="381"/>
      <c r="CS93" s="381"/>
      <c r="CT93" s="381"/>
      <c r="CU93" s="381"/>
      <c r="CV93" s="381"/>
      <c r="CW93" s="381"/>
      <c r="CX93" s="381"/>
      <c r="CY93" s="381"/>
      <c r="CZ93" s="381"/>
      <c r="DA93" s="382"/>
    </row>
    <row r="94" spans="1:105" s="10" customFormat="1" ht="30" customHeight="1" x14ac:dyDescent="0.2">
      <c r="A94" s="477" t="s">
        <v>800</v>
      </c>
      <c r="B94" s="477"/>
      <c r="C94" s="477"/>
      <c r="D94" s="477"/>
      <c r="E94" s="477"/>
      <c r="F94" s="477"/>
      <c r="G94" s="477"/>
      <c r="H94" s="477"/>
      <c r="I94" s="477"/>
      <c r="J94" s="477"/>
      <c r="K94" s="136"/>
      <c r="L94" s="450" t="s">
        <v>493</v>
      </c>
      <c r="M94" s="450"/>
      <c r="N94" s="450"/>
      <c r="O94" s="450"/>
      <c r="P94" s="450"/>
      <c r="Q94" s="450"/>
      <c r="R94" s="450"/>
      <c r="S94" s="450"/>
      <c r="T94" s="450"/>
      <c r="U94" s="450"/>
      <c r="V94" s="450"/>
      <c r="W94" s="450"/>
      <c r="X94" s="450"/>
      <c r="Y94" s="450"/>
      <c r="Z94" s="450"/>
      <c r="AA94" s="450"/>
      <c r="AB94" s="450"/>
      <c r="AC94" s="450"/>
      <c r="AD94" s="450"/>
      <c r="AE94" s="450"/>
      <c r="AF94" s="450"/>
      <c r="AG94" s="450"/>
      <c r="AH94" s="450"/>
      <c r="AI94" s="450"/>
      <c r="AJ94" s="450"/>
      <c r="AK94" s="450"/>
      <c r="AL94" s="450"/>
      <c r="AM94" s="450"/>
      <c r="AN94" s="450"/>
      <c r="AO94" s="450"/>
      <c r="AP94" s="450"/>
      <c r="AQ94" s="450"/>
      <c r="AR94" s="450"/>
      <c r="AS94" s="450"/>
      <c r="AT94" s="450"/>
      <c r="AU94" s="450"/>
      <c r="AV94" s="450"/>
      <c r="AW94" s="450"/>
      <c r="AX94" s="450"/>
      <c r="AY94" s="450"/>
      <c r="AZ94" s="450"/>
      <c r="BA94" s="450"/>
      <c r="BB94" s="450"/>
      <c r="BC94" s="450"/>
      <c r="BD94" s="451"/>
      <c r="BE94" s="473" t="s">
        <v>126</v>
      </c>
      <c r="BF94" s="473"/>
      <c r="BG94" s="473"/>
      <c r="BH94" s="473"/>
      <c r="BI94" s="473"/>
      <c r="BJ94" s="473"/>
      <c r="BK94" s="473"/>
      <c r="BL94" s="473"/>
      <c r="BM94" s="473"/>
      <c r="BN94" s="473"/>
      <c r="BO94" s="473"/>
      <c r="BP94" s="473"/>
      <c r="BQ94" s="473"/>
      <c r="BR94" s="473"/>
      <c r="BS94" s="473"/>
      <c r="BT94" s="474">
        <f>BT54</f>
        <v>5817.034169999999</v>
      </c>
      <c r="BU94" s="475"/>
      <c r="BV94" s="475"/>
      <c r="BW94" s="475"/>
      <c r="BX94" s="475"/>
      <c r="BY94" s="475"/>
      <c r="BZ94" s="475"/>
      <c r="CA94" s="475"/>
      <c r="CB94" s="475"/>
      <c r="CC94" s="475"/>
      <c r="CD94" s="475"/>
      <c r="CE94" s="475"/>
      <c r="CF94" s="475"/>
      <c r="CG94" s="475"/>
      <c r="CH94" s="475"/>
      <c r="CI94" s="475"/>
      <c r="CJ94" s="476"/>
      <c r="CK94" s="485" t="s">
        <v>1243</v>
      </c>
      <c r="CL94" s="486"/>
      <c r="CM94" s="486"/>
      <c r="CN94" s="486"/>
      <c r="CO94" s="486"/>
      <c r="CP94" s="486"/>
      <c r="CQ94" s="486"/>
      <c r="CR94" s="486"/>
      <c r="CS94" s="486"/>
      <c r="CT94" s="486"/>
      <c r="CU94" s="486"/>
      <c r="CV94" s="486"/>
      <c r="CW94" s="486"/>
      <c r="CX94" s="486"/>
      <c r="CY94" s="486"/>
      <c r="CZ94" s="486"/>
      <c r="DA94" s="487"/>
    </row>
    <row r="95" spans="1:105" s="10" customFormat="1" ht="15.75" customHeight="1" x14ac:dyDescent="0.2">
      <c r="A95" s="16"/>
      <c r="B95" s="16"/>
      <c r="C95" s="16"/>
      <c r="D95" s="16"/>
      <c r="E95" s="16"/>
      <c r="F95" s="16"/>
      <c r="G95" s="16"/>
      <c r="H95" s="16"/>
      <c r="I95" s="16"/>
      <c r="J95" s="16"/>
      <c r="K95" s="16"/>
      <c r="L95" s="17"/>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17"/>
      <c r="BC95" s="34"/>
      <c r="BD95" s="34"/>
      <c r="BE95" s="34"/>
      <c r="BF95" s="34"/>
      <c r="BG95" s="34"/>
      <c r="BH95" s="34"/>
      <c r="BI95" s="34"/>
      <c r="BJ95" s="34"/>
      <c r="BK95" s="34"/>
      <c r="BL95" s="34"/>
      <c r="BM95" s="34"/>
      <c r="BN95" s="34"/>
      <c r="BO95" s="34"/>
      <c r="BP95" s="34"/>
      <c r="BQ95" s="34"/>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row>
    <row r="96" spans="1:105" s="46" customFormat="1" x14ac:dyDescent="0.25">
      <c r="A96" s="447" t="s">
        <v>125</v>
      </c>
      <c r="B96" s="447"/>
      <c r="C96" s="447"/>
      <c r="D96" s="447"/>
      <c r="E96" s="447"/>
      <c r="F96" s="447"/>
      <c r="G96" s="447"/>
      <c r="H96" s="447"/>
      <c r="I96" s="447"/>
      <c r="J96" s="447"/>
      <c r="K96" s="447"/>
      <c r="L96" s="447"/>
      <c r="M96" s="447"/>
      <c r="N96" s="447"/>
      <c r="O96" s="447"/>
      <c r="P96" s="447"/>
      <c r="Q96" s="447"/>
      <c r="R96" s="447"/>
      <c r="S96" s="447"/>
      <c r="T96" s="447"/>
      <c r="U96" s="447"/>
      <c r="V96" s="447"/>
      <c r="W96" s="447"/>
      <c r="X96" s="447"/>
      <c r="Y96" s="447"/>
      <c r="Z96" s="447"/>
      <c r="AA96" s="447"/>
      <c r="AB96" s="447"/>
      <c r="AC96" s="447"/>
      <c r="AD96" s="447"/>
      <c r="AE96" s="447"/>
      <c r="AF96" s="447"/>
      <c r="AG96" s="447"/>
      <c r="AH96" s="447"/>
      <c r="AI96" s="447"/>
      <c r="AJ96" s="447"/>
      <c r="AK96" s="447"/>
      <c r="AL96" s="447"/>
      <c r="AM96" s="447"/>
      <c r="AN96" s="447"/>
      <c r="AQ96" s="448"/>
      <c r="AR96" s="448"/>
      <c r="AS96" s="448"/>
      <c r="AT96" s="448"/>
      <c r="AU96" s="448"/>
      <c r="AV96" s="448"/>
      <c r="AW96" s="448"/>
      <c r="AX96" s="448"/>
      <c r="AY96" s="448"/>
      <c r="AZ96" s="448"/>
      <c r="BA96" s="448"/>
      <c r="BB96" s="448"/>
      <c r="BC96" s="448"/>
      <c r="BD96" s="448"/>
      <c r="BE96" s="448"/>
      <c r="BF96" s="448"/>
      <c r="BG96" s="448"/>
      <c r="BH96" s="448"/>
      <c r="BI96" s="448"/>
      <c r="BJ96" s="448"/>
      <c r="BK96" s="448"/>
      <c r="BL96" s="448"/>
      <c r="BM96" s="448"/>
      <c r="BN96" s="20"/>
      <c r="BO96" s="20"/>
      <c r="BP96" s="447" t="s">
        <v>911</v>
      </c>
      <c r="BQ96" s="447"/>
      <c r="BR96" s="447"/>
      <c r="BS96" s="447"/>
      <c r="BT96" s="447"/>
      <c r="BU96" s="447"/>
      <c r="BV96" s="447"/>
      <c r="BW96" s="447"/>
      <c r="BX96" s="447"/>
      <c r="BY96" s="447"/>
      <c r="BZ96" s="447"/>
      <c r="CA96" s="447"/>
      <c r="CB96" s="447"/>
      <c r="CC96" s="447"/>
      <c r="CD96" s="447"/>
      <c r="CE96" s="447"/>
      <c r="CF96" s="447"/>
      <c r="CG96" s="447"/>
      <c r="CH96" s="447"/>
      <c r="CI96" s="447"/>
      <c r="CJ96" s="447"/>
      <c r="CK96" s="447"/>
      <c r="CL96" s="447"/>
      <c r="CM96" s="447"/>
      <c r="CN96" s="447"/>
      <c r="CO96" s="447"/>
      <c r="CP96" s="447"/>
      <c r="CQ96" s="447"/>
      <c r="CR96" s="447"/>
      <c r="CS96" s="447"/>
      <c r="CT96" s="447"/>
      <c r="CU96" s="447"/>
      <c r="CV96" s="447"/>
      <c r="CW96" s="447"/>
      <c r="CX96" s="447"/>
      <c r="CY96" s="447"/>
      <c r="CZ96" s="447"/>
      <c r="DA96" s="447"/>
    </row>
    <row r="97" spans="1:105" s="21" customFormat="1" ht="13.5" customHeight="1" x14ac:dyDescent="0.2">
      <c r="A97" s="446" t="s">
        <v>49</v>
      </c>
      <c r="B97" s="446"/>
      <c r="C97" s="446"/>
      <c r="D97" s="446"/>
      <c r="E97" s="446"/>
      <c r="F97" s="446"/>
      <c r="G97" s="446"/>
      <c r="H97" s="446"/>
      <c r="I97" s="446"/>
      <c r="J97" s="446"/>
      <c r="K97" s="446"/>
      <c r="L97" s="446"/>
      <c r="M97" s="446"/>
      <c r="N97" s="446"/>
      <c r="O97" s="446"/>
      <c r="P97" s="446"/>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Q97" s="449" t="s">
        <v>50</v>
      </c>
      <c r="AR97" s="449"/>
      <c r="AS97" s="449"/>
      <c r="AT97" s="449"/>
      <c r="AU97" s="449"/>
      <c r="AV97" s="449"/>
      <c r="AW97" s="449"/>
      <c r="AX97" s="449"/>
      <c r="AY97" s="449"/>
      <c r="AZ97" s="449"/>
      <c r="BA97" s="449"/>
      <c r="BB97" s="449"/>
      <c r="BC97" s="449"/>
      <c r="BD97" s="449"/>
      <c r="BE97" s="449"/>
      <c r="BF97" s="449"/>
      <c r="BG97" s="449"/>
      <c r="BH97" s="449"/>
      <c r="BI97" s="449"/>
      <c r="BJ97" s="449"/>
      <c r="BK97" s="449"/>
      <c r="BL97" s="449"/>
      <c r="BM97" s="449"/>
      <c r="BN97" s="49"/>
      <c r="BO97" s="49"/>
      <c r="BP97" s="446" t="s">
        <v>2</v>
      </c>
      <c r="BQ97" s="446"/>
      <c r="BR97" s="446"/>
      <c r="BS97" s="446"/>
      <c r="BT97" s="446"/>
      <c r="BU97" s="446"/>
      <c r="BV97" s="446"/>
      <c r="BW97" s="446"/>
      <c r="BX97" s="446"/>
      <c r="BY97" s="446"/>
      <c r="BZ97" s="446"/>
      <c r="CA97" s="446"/>
      <c r="CB97" s="446"/>
      <c r="CC97" s="446"/>
      <c r="CD97" s="446"/>
      <c r="CE97" s="446"/>
      <c r="CF97" s="446"/>
      <c r="CG97" s="446"/>
      <c r="CH97" s="446"/>
      <c r="CI97" s="446"/>
      <c r="CJ97" s="446"/>
      <c r="CK97" s="446"/>
      <c r="CL97" s="446"/>
      <c r="CM97" s="446"/>
      <c r="CN97" s="446"/>
      <c r="CO97" s="446"/>
      <c r="CP97" s="446"/>
      <c r="CQ97" s="446"/>
      <c r="CR97" s="446"/>
      <c r="CS97" s="446"/>
      <c r="CT97" s="446"/>
      <c r="CU97" s="446"/>
      <c r="CV97" s="446"/>
      <c r="CW97" s="446"/>
      <c r="CX97" s="446"/>
      <c r="CY97" s="446"/>
      <c r="CZ97" s="446"/>
      <c r="DA97" s="446"/>
    </row>
    <row r="98" spans="1:105" s="22" customFormat="1" x14ac:dyDescent="0.2">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O98" s="2"/>
      <c r="AP98" s="2"/>
      <c r="AQ98" s="2"/>
      <c r="AR98" s="2"/>
      <c r="AS98" s="2"/>
      <c r="AT98" s="2"/>
      <c r="AU98" s="2"/>
      <c r="AV98" s="2"/>
      <c r="AW98" s="2"/>
      <c r="AX98" s="2"/>
      <c r="AY98" s="2"/>
      <c r="AZ98" s="2"/>
      <c r="BA98" s="2"/>
      <c r="BB98" s="2"/>
      <c r="BC98" s="2"/>
      <c r="BD98" s="2"/>
      <c r="BE98" s="2"/>
      <c r="BF98" s="2"/>
      <c r="BG98" s="2"/>
      <c r="BH98" s="2"/>
      <c r="BI98" s="2"/>
      <c r="BJ98" s="2"/>
      <c r="BK98" s="2"/>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row>
    <row r="99" spans="1:105" s="4" customFormat="1" x14ac:dyDescent="0.25">
      <c r="A99" s="469" t="s">
        <v>51</v>
      </c>
      <c r="B99" s="469"/>
      <c r="C99" s="488" t="str">
        <f>Баланс!C79</f>
        <v>31</v>
      </c>
      <c r="D99" s="488"/>
      <c r="E99" s="488"/>
      <c r="F99" s="488"/>
      <c r="G99" s="470" t="s">
        <v>52</v>
      </c>
      <c r="H99" s="470"/>
      <c r="I99" s="470"/>
      <c r="J99" s="488" t="str">
        <f>Баланс!J79</f>
        <v>марта</v>
      </c>
      <c r="K99" s="488"/>
      <c r="L99" s="488"/>
      <c r="M99" s="488"/>
      <c r="N99" s="488"/>
      <c r="O99" s="488"/>
      <c r="P99" s="488"/>
      <c r="Q99" s="488"/>
      <c r="R99" s="488"/>
      <c r="S99" s="488"/>
      <c r="T99" s="488"/>
      <c r="U99" s="488"/>
      <c r="V99" s="488"/>
      <c r="W99" s="488"/>
      <c r="X99" s="488"/>
      <c r="Y99" s="47"/>
      <c r="Z99" s="468" t="s">
        <v>753</v>
      </c>
      <c r="AA99" s="468"/>
      <c r="AB99" s="468"/>
      <c r="AC99" s="468"/>
      <c r="AD99" s="468"/>
      <c r="AE99" s="468"/>
      <c r="AF99" s="468"/>
      <c r="AG99" s="468"/>
      <c r="AH99" s="470" t="s">
        <v>0</v>
      </c>
      <c r="AI99" s="470"/>
      <c r="AJ99" s="470"/>
      <c r="AK99" s="470"/>
    </row>
    <row r="100" spans="1:105" ht="3" customHeight="1" x14ac:dyDescent="0.25"/>
  </sheetData>
  <mergeCells count="394">
    <mergeCell ref="A99:B99"/>
    <mergeCell ref="C99:F99"/>
    <mergeCell ref="G99:I99"/>
    <mergeCell ref="J99:X99"/>
    <mergeCell ref="Z99:AG99"/>
    <mergeCell ref="AH99:AK99"/>
    <mergeCell ref="A96:AN96"/>
    <mergeCell ref="AQ96:BM96"/>
    <mergeCell ref="BP96:DA96"/>
    <mergeCell ref="A97:AN97"/>
    <mergeCell ref="AQ97:BM97"/>
    <mergeCell ref="BP97:DA97"/>
    <mergeCell ref="A93:J93"/>
    <mergeCell ref="L93:BD93"/>
    <mergeCell ref="BE93:BS93"/>
    <mergeCell ref="BT93:CJ93"/>
    <mergeCell ref="CK93:DA93"/>
    <mergeCell ref="A94:J94"/>
    <mergeCell ref="L94:BD94"/>
    <mergeCell ref="BE94:BS94"/>
    <mergeCell ref="BT94:CJ94"/>
    <mergeCell ref="CK94:DA94"/>
    <mergeCell ref="A91:J91"/>
    <mergeCell ref="L91:BD91"/>
    <mergeCell ref="BE91:BS91"/>
    <mergeCell ref="BT91:CJ91"/>
    <mergeCell ref="CK91:DA91"/>
    <mergeCell ref="A92:J92"/>
    <mergeCell ref="L92:BD92"/>
    <mergeCell ref="BE92:BS92"/>
    <mergeCell ref="BT92:CJ92"/>
    <mergeCell ref="CK92:DA92"/>
    <mergeCell ref="A89:J89"/>
    <mergeCell ref="L89:BD89"/>
    <mergeCell ref="BE89:BS89"/>
    <mergeCell ref="BT89:CJ89"/>
    <mergeCell ref="CK89:DA89"/>
    <mergeCell ref="A90:J90"/>
    <mergeCell ref="L90:BD90"/>
    <mergeCell ref="BE90:BS90"/>
    <mergeCell ref="BT90:CJ90"/>
    <mergeCell ref="CK90:DA90"/>
    <mergeCell ref="A87:J87"/>
    <mergeCell ref="L87:BD87"/>
    <mergeCell ref="BE87:BS87"/>
    <mergeCell ref="BT87:CJ87"/>
    <mergeCell ref="CK87:DA87"/>
    <mergeCell ref="A88:J88"/>
    <mergeCell ref="L88:BD88"/>
    <mergeCell ref="BE88:BS88"/>
    <mergeCell ref="BT88:CJ88"/>
    <mergeCell ref="CK88:DA88"/>
    <mergeCell ref="A85:J85"/>
    <mergeCell ref="L85:BD85"/>
    <mergeCell ref="BE85:BS85"/>
    <mergeCell ref="BT85:CJ85"/>
    <mergeCell ref="CK85:DA85"/>
    <mergeCell ref="A86:J86"/>
    <mergeCell ref="L86:BD86"/>
    <mergeCell ref="BE86:BS86"/>
    <mergeCell ref="BT86:CJ86"/>
    <mergeCell ref="CK86:DA86"/>
    <mergeCell ref="A83:J83"/>
    <mergeCell ref="L83:BD83"/>
    <mergeCell ref="BE83:BS83"/>
    <mergeCell ref="BT83:CJ83"/>
    <mergeCell ref="CK83:DA83"/>
    <mergeCell ref="A84:J84"/>
    <mergeCell ref="L84:BD84"/>
    <mergeCell ref="BE84:BS84"/>
    <mergeCell ref="BT84:CJ84"/>
    <mergeCell ref="CK84:DA84"/>
    <mergeCell ref="A81:J81"/>
    <mergeCell ref="L81:BD81"/>
    <mergeCell ref="BE81:BS81"/>
    <mergeCell ref="BT81:CJ81"/>
    <mergeCell ref="CK81:DA81"/>
    <mergeCell ref="A82:J82"/>
    <mergeCell ref="L82:BD82"/>
    <mergeCell ref="BE82:BS82"/>
    <mergeCell ref="BT82:CJ82"/>
    <mergeCell ref="CK82:DA82"/>
    <mergeCell ref="A79:J79"/>
    <mergeCell ref="L79:BD79"/>
    <mergeCell ref="BE79:BS79"/>
    <mergeCell ref="BT79:CJ79"/>
    <mergeCell ref="CK79:DA79"/>
    <mergeCell ref="A80:J80"/>
    <mergeCell ref="L80:BD80"/>
    <mergeCell ref="BE80:BS80"/>
    <mergeCell ref="BT80:CJ80"/>
    <mergeCell ref="CK80:DA80"/>
    <mergeCell ref="A77:J77"/>
    <mergeCell ref="L77:BD77"/>
    <mergeCell ref="BE77:BS77"/>
    <mergeCell ref="BT77:CJ77"/>
    <mergeCell ref="CK77:DA77"/>
    <mergeCell ref="A78:J78"/>
    <mergeCell ref="L78:BD78"/>
    <mergeCell ref="BE78:BS78"/>
    <mergeCell ref="BT78:CJ78"/>
    <mergeCell ref="CK78:DA78"/>
    <mergeCell ref="A75:J75"/>
    <mergeCell ref="L75:BD75"/>
    <mergeCell ref="BE75:BS75"/>
    <mergeCell ref="BT75:CJ75"/>
    <mergeCell ref="CK75:DA75"/>
    <mergeCell ref="A76:J76"/>
    <mergeCell ref="L76:BD76"/>
    <mergeCell ref="BE76:BS76"/>
    <mergeCell ref="BT76:CJ76"/>
    <mergeCell ref="CK76:DA76"/>
    <mergeCell ref="A73:J73"/>
    <mergeCell ref="L73:BD73"/>
    <mergeCell ref="BE73:BS73"/>
    <mergeCell ref="BT73:CJ73"/>
    <mergeCell ref="CK73:DA73"/>
    <mergeCell ref="A74:J74"/>
    <mergeCell ref="L74:BD74"/>
    <mergeCell ref="BE74:BS74"/>
    <mergeCell ref="BT74:CJ74"/>
    <mergeCell ref="CK74:DA74"/>
    <mergeCell ref="A71:J71"/>
    <mergeCell ref="L71:BD71"/>
    <mergeCell ref="BE71:BS71"/>
    <mergeCell ref="BT71:CJ71"/>
    <mergeCell ref="CK71:DA71"/>
    <mergeCell ref="A72:J72"/>
    <mergeCell ref="L72:BD72"/>
    <mergeCell ref="BE72:BS72"/>
    <mergeCell ref="BT72:CJ72"/>
    <mergeCell ref="CK72:DA72"/>
    <mergeCell ref="A69:J69"/>
    <mergeCell ref="L69:BD69"/>
    <mergeCell ref="BE69:BS69"/>
    <mergeCell ref="BT69:CJ69"/>
    <mergeCell ref="CK69:DA69"/>
    <mergeCell ref="A70:J70"/>
    <mergeCell ref="L70:BD70"/>
    <mergeCell ref="BE70:BS70"/>
    <mergeCell ref="BT70:CJ70"/>
    <mergeCell ref="CK70:DA70"/>
    <mergeCell ref="A67:J67"/>
    <mergeCell ref="L67:BD67"/>
    <mergeCell ref="BE67:BS67"/>
    <mergeCell ref="BT67:CJ67"/>
    <mergeCell ref="CK67:DA67"/>
    <mergeCell ref="A68:J68"/>
    <mergeCell ref="L68:BD68"/>
    <mergeCell ref="BE68:BS68"/>
    <mergeCell ref="BT68:CJ68"/>
    <mergeCell ref="CK68:DA68"/>
    <mergeCell ref="A65:J65"/>
    <mergeCell ref="L65:BD65"/>
    <mergeCell ref="BE65:BS65"/>
    <mergeCell ref="BT65:CJ65"/>
    <mergeCell ref="CK65:DA65"/>
    <mergeCell ref="A66:J66"/>
    <mergeCell ref="L66:BD66"/>
    <mergeCell ref="BE66:BS66"/>
    <mergeCell ref="BT66:CJ66"/>
    <mergeCell ref="CK66:DA66"/>
    <mergeCell ref="A63:J63"/>
    <mergeCell ref="L63:BD63"/>
    <mergeCell ref="BE63:BS63"/>
    <mergeCell ref="BT63:CJ63"/>
    <mergeCell ref="CK63:DA63"/>
    <mergeCell ref="A64:J64"/>
    <mergeCell ref="L64:BD64"/>
    <mergeCell ref="BE64:BS64"/>
    <mergeCell ref="BT64:CJ64"/>
    <mergeCell ref="CK64:DA64"/>
    <mergeCell ref="A61:J61"/>
    <mergeCell ref="L61:BD61"/>
    <mergeCell ref="BE61:BS61"/>
    <mergeCell ref="BT61:CJ61"/>
    <mergeCell ref="CK61:DA61"/>
    <mergeCell ref="A62:J62"/>
    <mergeCell ref="L62:BD62"/>
    <mergeCell ref="BE62:BS62"/>
    <mergeCell ref="BT62:CJ62"/>
    <mergeCell ref="CK62:DA62"/>
    <mergeCell ref="A59:J59"/>
    <mergeCell ref="L59:BD59"/>
    <mergeCell ref="BE59:BS59"/>
    <mergeCell ref="BT59:CJ59"/>
    <mergeCell ref="CK59:DA59"/>
    <mergeCell ref="A60:J60"/>
    <mergeCell ref="L60:BD60"/>
    <mergeCell ref="BE60:BS60"/>
    <mergeCell ref="BT60:CJ60"/>
    <mergeCell ref="CK60:DA60"/>
    <mergeCell ref="A57:J57"/>
    <mergeCell ref="L57:BD57"/>
    <mergeCell ref="BE57:BS57"/>
    <mergeCell ref="BT57:CJ57"/>
    <mergeCell ref="CK57:DA57"/>
    <mergeCell ref="A58:J58"/>
    <mergeCell ref="L58:BD58"/>
    <mergeCell ref="BE58:BS58"/>
    <mergeCell ref="BT58:CJ58"/>
    <mergeCell ref="CK58:DA58"/>
    <mergeCell ref="A55:DA55"/>
    <mergeCell ref="A56:J56"/>
    <mergeCell ref="L56:BD56"/>
    <mergeCell ref="BE56:BS56"/>
    <mergeCell ref="BT56:CJ56"/>
    <mergeCell ref="CK56:DA56"/>
    <mergeCell ref="A53:J53"/>
    <mergeCell ref="L53:BD53"/>
    <mergeCell ref="BE53:BS53"/>
    <mergeCell ref="BT53:CJ53"/>
    <mergeCell ref="CK53:DA53"/>
    <mergeCell ref="A54:J54"/>
    <mergeCell ref="L54:BD54"/>
    <mergeCell ref="BE54:BS54"/>
    <mergeCell ref="BT54:CJ54"/>
    <mergeCell ref="CK54:DA54"/>
    <mergeCell ref="A51:J51"/>
    <mergeCell ref="L51:BD51"/>
    <mergeCell ref="BE51:BS51"/>
    <mergeCell ref="BT51:CJ51"/>
    <mergeCell ref="CK51:DA51"/>
    <mergeCell ref="A52:J52"/>
    <mergeCell ref="L52:BD52"/>
    <mergeCell ref="BE52:BS52"/>
    <mergeCell ref="BT52:CJ52"/>
    <mergeCell ref="CK52:DA52"/>
    <mergeCell ref="A49:J49"/>
    <mergeCell ref="L49:BD49"/>
    <mergeCell ref="BE49:BS49"/>
    <mergeCell ref="BT49:CJ49"/>
    <mergeCell ref="CK49:DA49"/>
    <mergeCell ref="A50:J50"/>
    <mergeCell ref="L50:BD50"/>
    <mergeCell ref="BE50:BS50"/>
    <mergeCell ref="BT50:CJ50"/>
    <mergeCell ref="CK50:DA50"/>
    <mergeCell ref="A47:J47"/>
    <mergeCell ref="L47:BD47"/>
    <mergeCell ref="BE47:BS47"/>
    <mergeCell ref="BT47:CJ47"/>
    <mergeCell ref="CK47:DA47"/>
    <mergeCell ref="A48:J48"/>
    <mergeCell ref="L48:BD48"/>
    <mergeCell ref="BE48:BS48"/>
    <mergeCell ref="BT48:CJ48"/>
    <mergeCell ref="CK48:DA48"/>
    <mergeCell ref="A44:J44"/>
    <mergeCell ref="L44:BD44"/>
    <mergeCell ref="BE44:BS44"/>
    <mergeCell ref="BT44:CJ44"/>
    <mergeCell ref="CK44:DA44"/>
    <mergeCell ref="A46:J46"/>
    <mergeCell ref="L46:BD46"/>
    <mergeCell ref="BE46:BS46"/>
    <mergeCell ref="BT46:CJ46"/>
    <mergeCell ref="CK46:DA46"/>
    <mergeCell ref="A45:J45"/>
    <mergeCell ref="L45:BD45"/>
    <mergeCell ref="BE45:BS45"/>
    <mergeCell ref="BT45:CJ45"/>
    <mergeCell ref="CK45:DA45"/>
    <mergeCell ref="A42:J42"/>
    <mergeCell ref="L42:BD42"/>
    <mergeCell ref="BE42:BS42"/>
    <mergeCell ref="BT42:CJ42"/>
    <mergeCell ref="CK42:DA42"/>
    <mergeCell ref="A43:J43"/>
    <mergeCell ref="L43:BD43"/>
    <mergeCell ref="BE43:BS43"/>
    <mergeCell ref="BT43:CJ43"/>
    <mergeCell ref="CK43:DA43"/>
    <mergeCell ref="A40:J40"/>
    <mergeCell ref="L40:BD40"/>
    <mergeCell ref="BE40:BS40"/>
    <mergeCell ref="BT40:CJ40"/>
    <mergeCell ref="CK40:DA40"/>
    <mergeCell ref="A41:J41"/>
    <mergeCell ref="L41:BD41"/>
    <mergeCell ref="BE41:BS41"/>
    <mergeCell ref="BT41:CJ41"/>
    <mergeCell ref="CK41:DA41"/>
    <mergeCell ref="A38:J38"/>
    <mergeCell ref="L38:BD38"/>
    <mergeCell ref="BE38:BS38"/>
    <mergeCell ref="BT38:CJ38"/>
    <mergeCell ref="CK38:DA38"/>
    <mergeCell ref="A39:J39"/>
    <mergeCell ref="L39:BD39"/>
    <mergeCell ref="BE39:BS39"/>
    <mergeCell ref="BT39:CJ39"/>
    <mergeCell ref="CK39:DA39"/>
    <mergeCell ref="A36:J36"/>
    <mergeCell ref="L36:BD36"/>
    <mergeCell ref="BE36:BS36"/>
    <mergeCell ref="BT36:CJ36"/>
    <mergeCell ref="CK36:DA36"/>
    <mergeCell ref="A37:J37"/>
    <mergeCell ref="L37:BD37"/>
    <mergeCell ref="BE37:BS37"/>
    <mergeCell ref="BT37:CJ37"/>
    <mergeCell ref="CK37:DA37"/>
    <mergeCell ref="A34:J34"/>
    <mergeCell ref="L34:BD34"/>
    <mergeCell ref="BE34:BS34"/>
    <mergeCell ref="BT34:CJ34"/>
    <mergeCell ref="CK34:DA34"/>
    <mergeCell ref="A35:J35"/>
    <mergeCell ref="L35:BD35"/>
    <mergeCell ref="BE35:BS35"/>
    <mergeCell ref="BT35:CJ35"/>
    <mergeCell ref="CK35:DA35"/>
    <mergeCell ref="A32:J32"/>
    <mergeCell ref="L32:BD32"/>
    <mergeCell ref="BE32:BS32"/>
    <mergeCell ref="BT32:CJ32"/>
    <mergeCell ref="CK32:DA32"/>
    <mergeCell ref="A33:J33"/>
    <mergeCell ref="L33:BD33"/>
    <mergeCell ref="BE33:BS33"/>
    <mergeCell ref="BT33:CJ33"/>
    <mergeCell ref="CK33:DA33"/>
    <mergeCell ref="A30:J30"/>
    <mergeCell ref="L30:BD30"/>
    <mergeCell ref="BE30:BS30"/>
    <mergeCell ref="BT30:CJ30"/>
    <mergeCell ref="CK30:DA30"/>
    <mergeCell ref="A31:J31"/>
    <mergeCell ref="L31:BD31"/>
    <mergeCell ref="BE31:BS31"/>
    <mergeCell ref="BT31:CJ31"/>
    <mergeCell ref="CK31:DA31"/>
    <mergeCell ref="A28:J28"/>
    <mergeCell ref="L28:BD28"/>
    <mergeCell ref="BE28:BS28"/>
    <mergeCell ref="BT28:CJ28"/>
    <mergeCell ref="CK28:DA28"/>
    <mergeCell ref="A29:J29"/>
    <mergeCell ref="L29:BD29"/>
    <mergeCell ref="BE29:BS29"/>
    <mergeCell ref="BT29:CJ29"/>
    <mergeCell ref="CK29:DA29"/>
    <mergeCell ref="A26:J26"/>
    <mergeCell ref="L26:BD26"/>
    <mergeCell ref="BE26:BS26"/>
    <mergeCell ref="BT26:CJ26"/>
    <mergeCell ref="CK26:DA26"/>
    <mergeCell ref="A27:J27"/>
    <mergeCell ref="L27:BD27"/>
    <mergeCell ref="BE27:BS27"/>
    <mergeCell ref="BT27:CJ27"/>
    <mergeCell ref="CK27:DA27"/>
    <mergeCell ref="A24:DA24"/>
    <mergeCell ref="A25:J25"/>
    <mergeCell ref="L25:BD25"/>
    <mergeCell ref="BE25:BS25"/>
    <mergeCell ref="BT25:CJ25"/>
    <mergeCell ref="CK25:DA25"/>
    <mergeCell ref="CA21:CD21"/>
    <mergeCell ref="CE21:CG21"/>
    <mergeCell ref="CN21:CQ21"/>
    <mergeCell ref="CR21:CU21"/>
    <mergeCell ref="CV21:CX21"/>
    <mergeCell ref="A23:J23"/>
    <mergeCell ref="K23:BD23"/>
    <mergeCell ref="BE23:BS23"/>
    <mergeCell ref="BT23:CJ23"/>
    <mergeCell ref="CK23:DA23"/>
    <mergeCell ref="A12:DA12"/>
    <mergeCell ref="S14:DA14"/>
    <mergeCell ref="A20:J22"/>
    <mergeCell ref="K20:BD22"/>
    <mergeCell ref="BE20:BS22"/>
    <mergeCell ref="BT20:BX20"/>
    <mergeCell ref="BY20:CJ20"/>
    <mergeCell ref="CK20:CO20"/>
    <mergeCell ref="CP20:DA20"/>
    <mergeCell ref="BW21:BZ21"/>
    <mergeCell ref="A7:DA7"/>
    <mergeCell ref="AL9:AO9"/>
    <mergeCell ref="AP9:BD9"/>
    <mergeCell ref="BF9:BM9"/>
    <mergeCell ref="BN9:BQ9"/>
    <mergeCell ref="A11:DA11"/>
    <mergeCell ref="AP3:BD4"/>
    <mergeCell ref="BE3:DA3"/>
    <mergeCell ref="BE4:BM4"/>
    <mergeCell ref="BN4:CN4"/>
    <mergeCell ref="CO4:DA4"/>
    <mergeCell ref="AP5:BD5"/>
    <mergeCell ref="BE5:BM5"/>
    <mergeCell ref="BN5:CN5"/>
    <mergeCell ref="CO5:DA5"/>
  </mergeCells>
  <printOptions horizontalCentered="1"/>
  <pageMargins left="0.39370078740157483" right="0.39370078740157483" top="0.39370078740157483" bottom="0.39370078740157483" header="0.31496062992125984" footer="0.31496062992125984"/>
  <pageSetup paperSize="9" fitToHeight="5" orientation="portrait" r:id="rId1"/>
  <rowBreaks count="1" manualBreakCount="1">
    <brk id="4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4"/>
  <sheetViews>
    <sheetView view="pageBreakPreview" zoomScaleNormal="100" zoomScaleSheetLayoutView="100" workbookViewId="0">
      <selection activeCell="F14" sqref="F14"/>
    </sheetView>
  </sheetViews>
  <sheetFormatPr defaultRowHeight="12.75" x14ac:dyDescent="0.2"/>
  <cols>
    <col min="1" max="1" width="6.42578125" style="51" customWidth="1"/>
    <col min="2" max="2" width="19.28515625" style="51" customWidth="1"/>
    <col min="3" max="8" width="11.85546875" style="51" customWidth="1"/>
    <col min="9" max="9" width="13.7109375" style="51" customWidth="1"/>
    <col min="10" max="16384" width="9.140625" style="51"/>
  </cols>
  <sheetData>
    <row r="1" spans="1:8" ht="15.75" x14ac:dyDescent="0.2">
      <c r="A1" s="537" t="s">
        <v>127</v>
      </c>
      <c r="B1" s="537"/>
      <c r="C1" s="537"/>
      <c r="D1" s="537"/>
      <c r="E1" s="537"/>
      <c r="F1" s="537"/>
      <c r="G1" s="537"/>
      <c r="H1" s="537"/>
    </row>
    <row r="2" spans="1:8" ht="15.75" x14ac:dyDescent="0.2">
      <c r="A2" s="538" t="s">
        <v>128</v>
      </c>
      <c r="B2" s="538"/>
      <c r="C2" s="538"/>
      <c r="D2" s="538"/>
      <c r="E2" s="538"/>
      <c r="F2" s="538"/>
      <c r="G2" s="538"/>
      <c r="H2" s="538"/>
    </row>
    <row r="3" spans="1:8" ht="15.75" x14ac:dyDescent="0.2">
      <c r="A3" s="538" t="str">
        <f>'5.1'!A3:H3</f>
        <v>по состоянию на 31.12.2025</v>
      </c>
      <c r="B3" s="538"/>
      <c r="C3" s="538"/>
      <c r="D3" s="538"/>
      <c r="E3" s="538"/>
      <c r="F3" s="538"/>
      <c r="G3" s="538"/>
      <c r="H3" s="538"/>
    </row>
    <row r="4" spans="1:8" ht="15.75" x14ac:dyDescent="0.2">
      <c r="A4" s="538" t="s">
        <v>774</v>
      </c>
      <c r="B4" s="538"/>
      <c r="C4" s="538"/>
      <c r="D4" s="538"/>
      <c r="E4" s="538"/>
      <c r="F4" s="538"/>
      <c r="G4" s="538"/>
      <c r="H4" s="538"/>
    </row>
    <row r="5" spans="1:8" ht="15.75" x14ac:dyDescent="0.2">
      <c r="A5" s="538" t="s">
        <v>88</v>
      </c>
      <c r="B5" s="538"/>
      <c r="C5" s="538"/>
      <c r="D5" s="538"/>
      <c r="E5" s="538"/>
      <c r="F5" s="538"/>
      <c r="G5" s="538"/>
      <c r="H5" s="538"/>
    </row>
    <row r="6" spans="1:8" x14ac:dyDescent="0.2">
      <c r="H6" s="56" t="s">
        <v>152</v>
      </c>
    </row>
    <row r="7" spans="1:8" ht="15.75" customHeight="1" x14ac:dyDescent="0.2">
      <c r="A7" s="563" t="s">
        <v>1</v>
      </c>
      <c r="B7" s="563" t="s">
        <v>3</v>
      </c>
      <c r="C7" s="563" t="str">
        <f>'5.1'!C7:E7</f>
        <v>31 декабря 2025 г.</v>
      </c>
      <c r="D7" s="563"/>
      <c r="E7" s="563"/>
      <c r="F7" s="563" t="str">
        <f>'5.1'!F7</f>
        <v>31 декабря 2024 г.</v>
      </c>
      <c r="G7" s="563"/>
      <c r="H7" s="563"/>
    </row>
    <row r="8" spans="1:8" ht="51" x14ac:dyDescent="0.2">
      <c r="A8" s="563"/>
      <c r="B8" s="563"/>
      <c r="C8" s="234" t="s">
        <v>130</v>
      </c>
      <c r="D8" s="234" t="s">
        <v>295</v>
      </c>
      <c r="E8" s="234" t="s">
        <v>296</v>
      </c>
      <c r="F8" s="234" t="s">
        <v>130</v>
      </c>
      <c r="G8" s="234" t="s">
        <v>295</v>
      </c>
      <c r="H8" s="234" t="s">
        <v>296</v>
      </c>
    </row>
    <row r="9" spans="1:8" x14ac:dyDescent="0.2">
      <c r="A9" s="236">
        <v>1</v>
      </c>
      <c r="B9" s="236">
        <v>2</v>
      </c>
      <c r="C9" s="236">
        <v>3</v>
      </c>
      <c r="D9" s="236">
        <v>4</v>
      </c>
      <c r="E9" s="236">
        <v>5</v>
      </c>
      <c r="F9" s="236">
        <v>6</v>
      </c>
      <c r="G9" s="236">
        <v>7</v>
      </c>
      <c r="H9" s="236">
        <v>8</v>
      </c>
    </row>
    <row r="10" spans="1:8" ht="48.75" customHeight="1" x14ac:dyDescent="0.2">
      <c r="A10" s="231">
        <v>1</v>
      </c>
      <c r="B10" s="238" t="s">
        <v>153</v>
      </c>
      <c r="C10" s="258">
        <v>22.004439999999999</v>
      </c>
      <c r="D10" s="258">
        <v>-0.24</v>
      </c>
      <c r="E10" s="258">
        <v>21.76444</v>
      </c>
      <c r="F10" s="258">
        <v>9.9539100000000005</v>
      </c>
      <c r="G10" s="258">
        <v>-0.1</v>
      </c>
      <c r="H10" s="258">
        <v>9.8539100000000008</v>
      </c>
    </row>
    <row r="11" spans="1:8" hidden="1" x14ac:dyDescent="0.2">
      <c r="A11" s="231">
        <v>2</v>
      </c>
      <c r="B11" s="238" t="s">
        <v>154</v>
      </c>
      <c r="C11" s="258">
        <v>0</v>
      </c>
      <c r="D11" s="258">
        <v>0</v>
      </c>
      <c r="E11" s="258">
        <v>0</v>
      </c>
      <c r="F11" s="258">
        <v>0</v>
      </c>
      <c r="G11" s="258">
        <v>0</v>
      </c>
      <c r="H11" s="258">
        <v>0</v>
      </c>
    </row>
    <row r="12" spans="1:8" ht="38.25" hidden="1" x14ac:dyDescent="0.2">
      <c r="A12" s="231">
        <v>3</v>
      </c>
      <c r="B12" s="238" t="s">
        <v>155</v>
      </c>
      <c r="C12" s="258">
        <v>0</v>
      </c>
      <c r="D12" s="258">
        <v>0</v>
      </c>
      <c r="E12" s="258">
        <v>0</v>
      </c>
      <c r="F12" s="258">
        <v>4.7400000000000003E-3</v>
      </c>
      <c r="G12" s="258">
        <v>0</v>
      </c>
      <c r="H12" s="258">
        <v>4.7400000000000003E-3</v>
      </c>
    </row>
    <row r="13" spans="1:8" ht="51" customHeight="1" x14ac:dyDescent="0.2">
      <c r="A13" s="231">
        <v>4</v>
      </c>
      <c r="B13" s="238" t="s">
        <v>156</v>
      </c>
      <c r="C13" s="258">
        <v>75.809330000000003</v>
      </c>
      <c r="D13" s="262" t="s">
        <v>1195</v>
      </c>
      <c r="E13" s="258">
        <v>3.3000000000527052E-4</v>
      </c>
      <c r="F13" s="258">
        <v>116.54277999999999</v>
      </c>
      <c r="G13" s="262" t="s">
        <v>1196</v>
      </c>
      <c r="H13" s="258">
        <v>37.804879999999997</v>
      </c>
    </row>
    <row r="14" spans="1:8" ht="48.75" customHeight="1" x14ac:dyDescent="0.2">
      <c r="A14" s="231">
        <v>5</v>
      </c>
      <c r="B14" s="238" t="s">
        <v>157</v>
      </c>
      <c r="C14" s="258">
        <v>212.43635</v>
      </c>
      <c r="D14" s="262" t="s">
        <v>1197</v>
      </c>
      <c r="E14" s="258">
        <v>25.248349999999988</v>
      </c>
      <c r="F14" s="258">
        <v>214.84426999999999</v>
      </c>
      <c r="G14" s="262" t="s">
        <v>1198</v>
      </c>
      <c r="H14" s="258">
        <v>203.01016999999999</v>
      </c>
    </row>
    <row r="15" spans="1:8" hidden="1" x14ac:dyDescent="0.2">
      <c r="A15" s="231">
        <v>6</v>
      </c>
      <c r="B15" s="238" t="s">
        <v>158</v>
      </c>
      <c r="C15" s="258">
        <v>0</v>
      </c>
      <c r="D15" s="258">
        <v>0</v>
      </c>
      <c r="E15" s="258">
        <v>0</v>
      </c>
      <c r="F15" s="258">
        <v>0</v>
      </c>
      <c r="G15" s="258">
        <v>0</v>
      </c>
      <c r="H15" s="258">
        <v>0</v>
      </c>
    </row>
    <row r="16" spans="1:8" ht="89.25" hidden="1" x14ac:dyDescent="0.2">
      <c r="A16" s="231">
        <v>7</v>
      </c>
      <c r="B16" s="238" t="s">
        <v>297</v>
      </c>
      <c r="C16" s="258">
        <v>0</v>
      </c>
      <c r="D16" s="258">
        <v>0</v>
      </c>
      <c r="E16" s="258">
        <v>0</v>
      </c>
      <c r="F16" s="258">
        <v>0</v>
      </c>
      <c r="G16" s="258">
        <v>0</v>
      </c>
      <c r="H16" s="258">
        <v>0</v>
      </c>
    </row>
    <row r="17" spans="1:8" ht="63.75" hidden="1" x14ac:dyDescent="0.2">
      <c r="A17" s="231">
        <v>8</v>
      </c>
      <c r="B17" s="238" t="s">
        <v>160</v>
      </c>
      <c r="C17" s="258">
        <v>0</v>
      </c>
      <c r="D17" s="258">
        <v>0</v>
      </c>
      <c r="E17" s="258">
        <v>0</v>
      </c>
      <c r="F17" s="258">
        <v>0</v>
      </c>
      <c r="G17" s="258">
        <v>0</v>
      </c>
      <c r="H17" s="258">
        <v>0</v>
      </c>
    </row>
    <row r="18" spans="1:8" ht="25.5" hidden="1" x14ac:dyDescent="0.2">
      <c r="A18" s="231">
        <v>9</v>
      </c>
      <c r="B18" s="238" t="s">
        <v>961</v>
      </c>
      <c r="C18" s="258">
        <v>0</v>
      </c>
      <c r="D18" s="258">
        <v>0</v>
      </c>
      <c r="E18" s="258">
        <v>0</v>
      </c>
      <c r="F18" s="258">
        <v>0</v>
      </c>
      <c r="G18" s="258">
        <v>0</v>
      </c>
      <c r="H18" s="258">
        <v>0</v>
      </c>
    </row>
    <row r="19" spans="1:8" ht="20.25" customHeight="1" x14ac:dyDescent="0.2">
      <c r="A19" s="234">
        <v>10</v>
      </c>
      <c r="B19" s="278" t="s">
        <v>136</v>
      </c>
      <c r="C19" s="279">
        <v>310.25012000000004</v>
      </c>
      <c r="D19" s="280" t="s">
        <v>1199</v>
      </c>
      <c r="E19" s="279">
        <v>47.013119999999994</v>
      </c>
      <c r="F19" s="279">
        <v>341.34569999999997</v>
      </c>
      <c r="G19" s="280" t="s">
        <v>1200</v>
      </c>
      <c r="H19" s="279">
        <v>250.6737</v>
      </c>
    </row>
    <row r="20" spans="1:8" ht="26.25" hidden="1" thickBot="1" x14ac:dyDescent="0.25">
      <c r="A20" s="149">
        <v>11</v>
      </c>
      <c r="B20" s="58" t="s">
        <v>945</v>
      </c>
      <c r="C20" s="586"/>
      <c r="D20" s="587"/>
      <c r="E20" s="587"/>
      <c r="F20" s="587"/>
      <c r="G20" s="587"/>
      <c r="H20" s="588"/>
    </row>
    <row r="21" spans="1:8" x14ac:dyDescent="0.2">
      <c r="A21" s="72"/>
    </row>
    <row r="23" spans="1:8" x14ac:dyDescent="0.2">
      <c r="D23" s="83"/>
    </row>
    <row r="24" spans="1:8" x14ac:dyDescent="0.2">
      <c r="G24" s="73"/>
    </row>
  </sheetData>
  <mergeCells count="10">
    <mergeCell ref="C20:H20"/>
    <mergeCell ref="C7:E7"/>
    <mergeCell ref="A1:H1"/>
    <mergeCell ref="A2:H2"/>
    <mergeCell ref="A3:H3"/>
    <mergeCell ref="A4:H4"/>
    <mergeCell ref="F7:H7"/>
    <mergeCell ref="B7:B8"/>
    <mergeCell ref="A7:A8"/>
    <mergeCell ref="A5:H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38"/>
  <sheetViews>
    <sheetView view="pageBreakPreview" topLeftCell="A4" zoomScaleNormal="100" zoomScaleSheetLayoutView="100" workbookViewId="0">
      <selection activeCell="M24" sqref="M24"/>
    </sheetView>
  </sheetViews>
  <sheetFormatPr defaultRowHeight="12.75" x14ac:dyDescent="0.2"/>
  <cols>
    <col min="1" max="1" width="7.85546875" style="51" customWidth="1"/>
    <col min="2" max="2" width="19.28515625" style="51" customWidth="1"/>
    <col min="3" max="8" width="10.42578125" style="51" customWidth="1"/>
    <col min="9" max="16384" width="9.140625" style="51"/>
  </cols>
  <sheetData>
    <row r="1" spans="1:9" ht="15.75" x14ac:dyDescent="0.2">
      <c r="A1" s="537" t="s">
        <v>127</v>
      </c>
      <c r="B1" s="537"/>
      <c r="C1" s="537"/>
      <c r="D1" s="537"/>
      <c r="E1" s="537"/>
      <c r="F1" s="537"/>
      <c r="G1" s="537"/>
      <c r="H1" s="537"/>
    </row>
    <row r="2" spans="1:9" ht="15.75" x14ac:dyDescent="0.2">
      <c r="A2" s="538" t="s">
        <v>128</v>
      </c>
      <c r="B2" s="538"/>
      <c r="C2" s="538"/>
      <c r="D2" s="538"/>
      <c r="E2" s="538"/>
      <c r="F2" s="538"/>
      <c r="G2" s="538"/>
      <c r="H2" s="538"/>
    </row>
    <row r="3" spans="1:9" ht="15.75" x14ac:dyDescent="0.2">
      <c r="A3" s="538" t="str">
        <f>'5.1'!A3:H3</f>
        <v>по состоянию на 31.12.2025</v>
      </c>
      <c r="B3" s="538"/>
      <c r="C3" s="538"/>
      <c r="D3" s="538"/>
      <c r="E3" s="538"/>
      <c r="F3" s="538"/>
      <c r="G3" s="538"/>
      <c r="H3" s="538"/>
    </row>
    <row r="4" spans="1:9" ht="15.75" x14ac:dyDescent="0.2">
      <c r="A4" s="538" t="s">
        <v>774</v>
      </c>
      <c r="B4" s="538"/>
      <c r="C4" s="538"/>
      <c r="D4" s="538"/>
      <c r="E4" s="538"/>
      <c r="F4" s="538"/>
      <c r="G4" s="538"/>
      <c r="H4" s="538"/>
    </row>
    <row r="5" spans="1:9" ht="14.25" x14ac:dyDescent="0.2">
      <c r="A5" s="543" t="s">
        <v>703</v>
      </c>
      <c r="B5" s="543"/>
      <c r="C5" s="543"/>
      <c r="D5" s="543"/>
      <c r="E5" s="543"/>
      <c r="F5" s="543"/>
      <c r="G5" s="543"/>
      <c r="H5" s="543"/>
      <c r="I5" s="84"/>
    </row>
    <row r="6" spans="1:9" x14ac:dyDescent="0.2">
      <c r="A6" s="72"/>
      <c r="H6" s="56" t="s">
        <v>161</v>
      </c>
    </row>
    <row r="7" spans="1:9" x14ac:dyDescent="0.2">
      <c r="A7" s="563" t="s">
        <v>1</v>
      </c>
      <c r="B7" s="563" t="s">
        <v>3</v>
      </c>
      <c r="C7" s="563" t="s">
        <v>645</v>
      </c>
      <c r="D7" s="563"/>
      <c r="E7" s="563"/>
      <c r="F7" s="563"/>
      <c r="G7" s="563"/>
      <c r="H7" s="563" t="s">
        <v>136</v>
      </c>
    </row>
    <row r="8" spans="1:9" ht="108.75" customHeight="1" x14ac:dyDescent="0.2">
      <c r="A8" s="563"/>
      <c r="B8" s="563"/>
      <c r="C8" s="234" t="s">
        <v>646</v>
      </c>
      <c r="D8" s="234" t="s">
        <v>647</v>
      </c>
      <c r="E8" s="234" t="s">
        <v>648</v>
      </c>
      <c r="F8" s="234" t="s">
        <v>649</v>
      </c>
      <c r="G8" s="234" t="s">
        <v>146</v>
      </c>
      <c r="H8" s="563"/>
    </row>
    <row r="9" spans="1:9" x14ac:dyDescent="0.2">
      <c r="A9" s="127">
        <v>1</v>
      </c>
      <c r="B9" s="128">
        <v>2</v>
      </c>
      <c r="C9" s="128">
        <v>3</v>
      </c>
      <c r="D9" s="128">
        <v>4</v>
      </c>
      <c r="E9" s="128">
        <v>5</v>
      </c>
      <c r="F9" s="128">
        <v>6</v>
      </c>
      <c r="G9" s="128">
        <v>7</v>
      </c>
      <c r="H9" s="128">
        <v>8</v>
      </c>
    </row>
    <row r="10" spans="1:9" ht="51" x14ac:dyDescent="0.2">
      <c r="A10" s="86">
        <v>1</v>
      </c>
      <c r="B10" s="87" t="s">
        <v>700</v>
      </c>
      <c r="C10" s="181">
        <f>SUM(C11:C12)</f>
        <v>0</v>
      </c>
      <c r="D10" s="181">
        <f>SUM(D11:D12)</f>
        <v>0</v>
      </c>
      <c r="E10" s="181">
        <f>SUM(E11:E12)</f>
        <v>0</v>
      </c>
      <c r="F10" s="181">
        <f>SUM(F11:F12)</f>
        <v>0</v>
      </c>
      <c r="G10" s="181">
        <f>SUM(G11:G12)</f>
        <v>0</v>
      </c>
      <c r="H10" s="181">
        <f t="shared" ref="H10:H37" si="0">SUM(C10:G10)</f>
        <v>0</v>
      </c>
    </row>
    <row r="11" spans="1:9" ht="25.5" hidden="1" x14ac:dyDescent="0.2">
      <c r="A11" s="85">
        <f t="shared" ref="A11:A38" si="1">A10+1</f>
        <v>2</v>
      </c>
      <c r="B11" s="88" t="s">
        <v>656</v>
      </c>
      <c r="C11" s="182">
        <v>0</v>
      </c>
      <c r="D11" s="182">
        <v>0</v>
      </c>
      <c r="E11" s="182">
        <v>0</v>
      </c>
      <c r="F11" s="182">
        <v>0</v>
      </c>
      <c r="G11" s="182">
        <v>0</v>
      </c>
      <c r="H11" s="182">
        <f t="shared" ref="H11:H20" si="2">SUM(C11:G11)</f>
        <v>0</v>
      </c>
    </row>
    <row r="12" spans="1:9" ht="25.5" hidden="1" x14ac:dyDescent="0.2">
      <c r="A12" s="85">
        <f t="shared" si="1"/>
        <v>3</v>
      </c>
      <c r="B12" s="88" t="s">
        <v>657</v>
      </c>
      <c r="C12" s="182">
        <v>0</v>
      </c>
      <c r="D12" s="182">
        <v>0</v>
      </c>
      <c r="E12" s="182">
        <v>0</v>
      </c>
      <c r="F12" s="182">
        <v>0</v>
      </c>
      <c r="G12" s="182">
        <v>0</v>
      </c>
      <c r="H12" s="182">
        <f t="shared" si="2"/>
        <v>0</v>
      </c>
    </row>
    <row r="13" spans="1:9" s="82" customFormat="1" ht="25.5" x14ac:dyDescent="0.2">
      <c r="A13" s="215">
        <f t="shared" si="1"/>
        <v>4</v>
      </c>
      <c r="B13" s="216" t="s">
        <v>650</v>
      </c>
      <c r="C13" s="183">
        <v>0</v>
      </c>
      <c r="D13" s="183">
        <f>21059.57/1000</f>
        <v>21.059570000000001</v>
      </c>
      <c r="E13" s="183">
        <f>72704.08/1000</f>
        <v>72.704080000000005</v>
      </c>
      <c r="F13" s="183">
        <v>0</v>
      </c>
      <c r="G13" s="183">
        <v>0</v>
      </c>
      <c r="H13" s="183">
        <f t="shared" si="2"/>
        <v>93.763650000000013</v>
      </c>
    </row>
    <row r="14" spans="1:9" s="82" customFormat="1" ht="51" hidden="1" x14ac:dyDescent="0.2">
      <c r="A14" s="215">
        <f t="shared" si="1"/>
        <v>5</v>
      </c>
      <c r="B14" s="216" t="s">
        <v>651</v>
      </c>
      <c r="C14" s="183">
        <v>0</v>
      </c>
      <c r="D14" s="183">
        <v>0</v>
      </c>
      <c r="E14" s="183">
        <v>0</v>
      </c>
      <c r="F14" s="183">
        <v>0</v>
      </c>
      <c r="G14" s="183">
        <v>0</v>
      </c>
      <c r="H14" s="183">
        <f t="shared" si="2"/>
        <v>0</v>
      </c>
    </row>
    <row r="15" spans="1:9" s="82" customFormat="1" ht="25.5" hidden="1" x14ac:dyDescent="0.2">
      <c r="A15" s="215">
        <f t="shared" si="1"/>
        <v>6</v>
      </c>
      <c r="B15" s="216" t="s">
        <v>652</v>
      </c>
      <c r="C15" s="183">
        <v>0</v>
      </c>
      <c r="D15" s="183">
        <v>0</v>
      </c>
      <c r="E15" s="183">
        <v>0</v>
      </c>
      <c r="F15" s="183">
        <v>0</v>
      </c>
      <c r="G15" s="183">
        <v>0</v>
      </c>
      <c r="H15" s="183">
        <f t="shared" si="2"/>
        <v>0</v>
      </c>
    </row>
    <row r="16" spans="1:9" s="82" customFormat="1" hidden="1" x14ac:dyDescent="0.2">
      <c r="A16" s="215">
        <f t="shared" si="1"/>
        <v>7</v>
      </c>
      <c r="B16" s="216" t="s">
        <v>151</v>
      </c>
      <c r="C16" s="183">
        <v>0</v>
      </c>
      <c r="D16" s="183">
        <v>0</v>
      </c>
      <c r="E16" s="183">
        <v>0</v>
      </c>
      <c r="F16" s="183">
        <v>0</v>
      </c>
      <c r="G16" s="183">
        <v>0</v>
      </c>
      <c r="H16" s="183">
        <f t="shared" si="2"/>
        <v>0</v>
      </c>
    </row>
    <row r="17" spans="1:8" s="82" customFormat="1" ht="25.5" x14ac:dyDescent="0.2">
      <c r="A17" s="215">
        <f t="shared" si="1"/>
        <v>8</v>
      </c>
      <c r="B17" s="216" t="s">
        <v>653</v>
      </c>
      <c r="C17" s="183">
        <f>-C13</f>
        <v>0</v>
      </c>
      <c r="D17" s="218" t="s">
        <v>1189</v>
      </c>
      <c r="E17" s="218" t="s">
        <v>1190</v>
      </c>
      <c r="F17" s="219">
        <f>-F13</f>
        <v>0</v>
      </c>
      <c r="G17" s="219">
        <f>-G13</f>
        <v>0</v>
      </c>
      <c r="H17" s="218" t="s">
        <v>1191</v>
      </c>
    </row>
    <row r="18" spans="1:8" ht="25.5" hidden="1" x14ac:dyDescent="0.2">
      <c r="A18" s="85">
        <f t="shared" si="1"/>
        <v>9</v>
      </c>
      <c r="B18" s="88" t="s">
        <v>654</v>
      </c>
      <c r="C18" s="182">
        <v>0</v>
      </c>
      <c r="D18" s="182">
        <v>0</v>
      </c>
      <c r="E18" s="182">
        <v>0</v>
      </c>
      <c r="F18" s="182">
        <v>0</v>
      </c>
      <c r="G18" s="182">
        <v>0</v>
      </c>
      <c r="H18" s="182">
        <f t="shared" si="2"/>
        <v>0</v>
      </c>
    </row>
    <row r="19" spans="1:8" ht="38.25" hidden="1" x14ac:dyDescent="0.2">
      <c r="A19" s="85">
        <f t="shared" si="1"/>
        <v>10</v>
      </c>
      <c r="B19" s="88" t="s">
        <v>655</v>
      </c>
      <c r="C19" s="182">
        <v>0</v>
      </c>
      <c r="D19" s="182">
        <v>0</v>
      </c>
      <c r="E19" s="182">
        <v>0</v>
      </c>
      <c r="F19" s="182">
        <v>0</v>
      </c>
      <c r="G19" s="182">
        <v>0</v>
      </c>
      <c r="H19" s="182">
        <f t="shared" si="2"/>
        <v>0</v>
      </c>
    </row>
    <row r="20" spans="1:8" hidden="1" x14ac:dyDescent="0.2">
      <c r="A20" s="85">
        <f t="shared" si="1"/>
        <v>11</v>
      </c>
      <c r="B20" s="88" t="s">
        <v>146</v>
      </c>
      <c r="C20" s="182">
        <v>0</v>
      </c>
      <c r="D20" s="182">
        <v>0</v>
      </c>
      <c r="E20" s="182">
        <v>0</v>
      </c>
      <c r="F20" s="182">
        <v>0</v>
      </c>
      <c r="G20" s="182">
        <v>0</v>
      </c>
      <c r="H20" s="182">
        <f t="shared" si="2"/>
        <v>0</v>
      </c>
    </row>
    <row r="21" spans="1:8" ht="51" x14ac:dyDescent="0.2">
      <c r="A21" s="86">
        <f t="shared" si="1"/>
        <v>12</v>
      </c>
      <c r="B21" s="87" t="s">
        <v>723</v>
      </c>
      <c r="C21" s="181">
        <f>SUM(C22:C23)</f>
        <v>0</v>
      </c>
      <c r="D21" s="181">
        <f>SUM(D22:D23)</f>
        <v>5.9570000000000789E-2</v>
      </c>
      <c r="E21" s="181">
        <f>SUM(E22:E23)</f>
        <v>-0.2959199999999953</v>
      </c>
      <c r="F21" s="181">
        <f>SUM(F22:F23)</f>
        <v>0</v>
      </c>
      <c r="G21" s="181">
        <f>SUM(G22:G23)</f>
        <v>0</v>
      </c>
      <c r="H21" s="181">
        <f t="shared" si="0"/>
        <v>-0.23634999999999451</v>
      </c>
    </row>
    <row r="22" spans="1:8" ht="25.5" hidden="1" x14ac:dyDescent="0.2">
      <c r="A22" s="85">
        <f t="shared" si="1"/>
        <v>13</v>
      </c>
      <c r="B22" s="88" t="s">
        <v>656</v>
      </c>
      <c r="C22" s="182">
        <f>C11+C13+C15+C16+C17+C20</f>
        <v>0</v>
      </c>
      <c r="D22" s="182">
        <f>D11+D13+D15+D16+D17+D20</f>
        <v>5.9570000000000789E-2</v>
      </c>
      <c r="E22" s="182">
        <f>E11+E13+E15+E16+E17+E20</f>
        <v>-0.2959199999999953</v>
      </c>
      <c r="F22" s="182">
        <f>F11+F13+F15+F16+F17+F20</f>
        <v>0</v>
      </c>
      <c r="G22" s="182">
        <f>G11+G13+G15+G16+G17+G20</f>
        <v>0</v>
      </c>
      <c r="H22" s="182">
        <f t="shared" si="0"/>
        <v>-0.23634999999999451</v>
      </c>
    </row>
    <row r="23" spans="1:8" ht="25.5" hidden="1" x14ac:dyDescent="0.2">
      <c r="A23" s="85">
        <f t="shared" si="1"/>
        <v>14</v>
      </c>
      <c r="B23" s="88" t="s">
        <v>657</v>
      </c>
      <c r="C23" s="182">
        <f>C12+C18+C19</f>
        <v>0</v>
      </c>
      <c r="D23" s="182">
        <f>D12+D18+D19</f>
        <v>0</v>
      </c>
      <c r="E23" s="182">
        <f>E12+E18+E19</f>
        <v>0</v>
      </c>
      <c r="F23" s="182">
        <f>F12+F18+F19</f>
        <v>0</v>
      </c>
      <c r="G23" s="182">
        <f>G12+G18+G19</f>
        <v>0</v>
      </c>
      <c r="H23" s="182">
        <f t="shared" si="0"/>
        <v>0</v>
      </c>
    </row>
    <row r="24" spans="1:8" ht="51" x14ac:dyDescent="0.2">
      <c r="A24" s="86">
        <f t="shared" si="1"/>
        <v>15</v>
      </c>
      <c r="B24" s="87" t="s">
        <v>743</v>
      </c>
      <c r="C24" s="181">
        <f>SUM(C25:C26)</f>
        <v>0</v>
      </c>
      <c r="D24" s="181">
        <f>SUM(D25:D26)</f>
        <v>0</v>
      </c>
      <c r="E24" s="181">
        <f>SUM(E25:E26)</f>
        <v>0</v>
      </c>
      <c r="F24" s="181">
        <f>SUM(F25:F26)</f>
        <v>0</v>
      </c>
      <c r="G24" s="181">
        <f>SUM(G25:G26)</f>
        <v>0</v>
      </c>
      <c r="H24" s="181">
        <f t="shared" si="0"/>
        <v>0</v>
      </c>
    </row>
    <row r="25" spans="1:8" ht="25.5" hidden="1" x14ac:dyDescent="0.2">
      <c r="A25" s="85">
        <f t="shared" si="1"/>
        <v>16</v>
      </c>
      <c r="B25" s="88" t="s">
        <v>656</v>
      </c>
      <c r="C25" s="182">
        <v>0</v>
      </c>
      <c r="D25" s="182">
        <v>0</v>
      </c>
      <c r="E25" s="182">
        <v>0</v>
      </c>
      <c r="F25" s="182">
        <v>0</v>
      </c>
      <c r="G25" s="182">
        <v>0</v>
      </c>
      <c r="H25" s="182">
        <f t="shared" si="0"/>
        <v>0</v>
      </c>
    </row>
    <row r="26" spans="1:8" ht="25.5" hidden="1" x14ac:dyDescent="0.2">
      <c r="A26" s="85">
        <f t="shared" si="1"/>
        <v>17</v>
      </c>
      <c r="B26" s="88" t="s">
        <v>657</v>
      </c>
      <c r="C26" s="182">
        <v>0</v>
      </c>
      <c r="D26" s="182">
        <v>0</v>
      </c>
      <c r="E26" s="182">
        <v>0</v>
      </c>
      <c r="F26" s="182">
        <v>0</v>
      </c>
      <c r="G26" s="182">
        <v>0</v>
      </c>
      <c r="H26" s="182">
        <f t="shared" si="0"/>
        <v>0</v>
      </c>
    </row>
    <row r="27" spans="1:8" ht="25.5" x14ac:dyDescent="0.2">
      <c r="A27" s="215">
        <f t="shared" si="1"/>
        <v>18</v>
      </c>
      <c r="B27" s="216" t="s">
        <v>650</v>
      </c>
      <c r="C27" s="183">
        <v>0</v>
      </c>
      <c r="D27" s="183">
        <f>44488.65/1000</f>
        <v>44.48865</v>
      </c>
      <c r="E27" s="183">
        <f>126505.08/1000</f>
        <v>126.50508000000001</v>
      </c>
      <c r="F27" s="183">
        <v>0</v>
      </c>
      <c r="G27" s="183">
        <v>0</v>
      </c>
      <c r="H27" s="183">
        <f t="shared" si="0"/>
        <v>170.99373</v>
      </c>
    </row>
    <row r="28" spans="1:8" ht="51" hidden="1" x14ac:dyDescent="0.2">
      <c r="A28" s="215">
        <f t="shared" si="1"/>
        <v>19</v>
      </c>
      <c r="B28" s="216" t="s">
        <v>651</v>
      </c>
      <c r="C28" s="183">
        <v>0</v>
      </c>
      <c r="D28" s="183">
        <v>0</v>
      </c>
      <c r="E28" s="183">
        <v>0</v>
      </c>
      <c r="F28" s="183">
        <v>0</v>
      </c>
      <c r="G28" s="183">
        <v>0</v>
      </c>
      <c r="H28" s="183">
        <f t="shared" si="0"/>
        <v>0</v>
      </c>
    </row>
    <row r="29" spans="1:8" ht="25.5" hidden="1" x14ac:dyDescent="0.2">
      <c r="A29" s="215">
        <f t="shared" si="1"/>
        <v>20</v>
      </c>
      <c r="B29" s="216" t="s">
        <v>652</v>
      </c>
      <c r="C29" s="183">
        <v>0</v>
      </c>
      <c r="D29" s="183">
        <v>0</v>
      </c>
      <c r="E29" s="183">
        <v>0</v>
      </c>
      <c r="F29" s="183">
        <v>0</v>
      </c>
      <c r="G29" s="183">
        <v>0</v>
      </c>
      <c r="H29" s="183">
        <f t="shared" si="0"/>
        <v>0</v>
      </c>
    </row>
    <row r="30" spans="1:8" hidden="1" x14ac:dyDescent="0.2">
      <c r="A30" s="215">
        <f t="shared" si="1"/>
        <v>21</v>
      </c>
      <c r="B30" s="216" t="s">
        <v>151</v>
      </c>
      <c r="C30" s="183">
        <v>0</v>
      </c>
      <c r="D30" s="183">
        <v>0</v>
      </c>
      <c r="E30" s="183">
        <v>0</v>
      </c>
      <c r="F30" s="183">
        <v>0</v>
      </c>
      <c r="G30" s="183">
        <v>0</v>
      </c>
      <c r="H30" s="183">
        <f t="shared" si="0"/>
        <v>0</v>
      </c>
    </row>
    <row r="31" spans="1:8" ht="25.5" x14ac:dyDescent="0.2">
      <c r="A31" s="215">
        <f t="shared" si="1"/>
        <v>22</v>
      </c>
      <c r="B31" s="216" t="s">
        <v>653</v>
      </c>
      <c r="C31" s="183">
        <f>-C27</f>
        <v>0</v>
      </c>
      <c r="D31" s="218" t="s">
        <v>1192</v>
      </c>
      <c r="E31" s="218" t="s">
        <v>1193</v>
      </c>
      <c r="F31" s="219">
        <f>-F27</f>
        <v>0</v>
      </c>
      <c r="G31" s="219">
        <f>-G27</f>
        <v>0</v>
      </c>
      <c r="H31" s="218" t="s">
        <v>1194</v>
      </c>
    </row>
    <row r="32" spans="1:8" ht="25.5" hidden="1" x14ac:dyDescent="0.2">
      <c r="A32" s="85">
        <f t="shared" si="1"/>
        <v>23</v>
      </c>
      <c r="B32" s="88" t="s">
        <v>654</v>
      </c>
      <c r="C32" s="182">
        <v>0</v>
      </c>
      <c r="D32" s="182">
        <v>0</v>
      </c>
      <c r="E32" s="182">
        <v>0</v>
      </c>
      <c r="F32" s="182">
        <v>0</v>
      </c>
      <c r="G32" s="182">
        <v>0</v>
      </c>
      <c r="H32" s="182">
        <f t="shared" si="0"/>
        <v>0</v>
      </c>
    </row>
    <row r="33" spans="1:8" ht="38.25" hidden="1" x14ac:dyDescent="0.2">
      <c r="A33" s="85">
        <f t="shared" si="1"/>
        <v>24</v>
      </c>
      <c r="B33" s="88" t="s">
        <v>655</v>
      </c>
      <c r="C33" s="182">
        <v>0</v>
      </c>
      <c r="D33" s="182">
        <v>0</v>
      </c>
      <c r="E33" s="182">
        <v>0</v>
      </c>
      <c r="F33" s="182">
        <v>0</v>
      </c>
      <c r="G33" s="182">
        <v>0</v>
      </c>
      <c r="H33" s="182">
        <f t="shared" si="0"/>
        <v>0</v>
      </c>
    </row>
    <row r="34" spans="1:8" hidden="1" x14ac:dyDescent="0.2">
      <c r="A34" s="85">
        <f t="shared" si="1"/>
        <v>25</v>
      </c>
      <c r="B34" s="88" t="s">
        <v>146</v>
      </c>
      <c r="C34" s="182">
        <v>0</v>
      </c>
      <c r="D34" s="182">
        <v>0</v>
      </c>
      <c r="E34" s="182">
        <v>0</v>
      </c>
      <c r="F34" s="182">
        <v>0</v>
      </c>
      <c r="G34" s="182">
        <v>0</v>
      </c>
      <c r="H34" s="182">
        <f t="shared" si="0"/>
        <v>0</v>
      </c>
    </row>
    <row r="35" spans="1:8" ht="51" x14ac:dyDescent="0.2">
      <c r="A35" s="86">
        <f t="shared" si="1"/>
        <v>26</v>
      </c>
      <c r="B35" s="87" t="s">
        <v>962</v>
      </c>
      <c r="C35" s="181">
        <f>SUM(C36:C37)</f>
        <v>0</v>
      </c>
      <c r="D35" s="181">
        <f>SUM(D36:D37)</f>
        <v>0.48864999999999981</v>
      </c>
      <c r="E35" s="181">
        <f>SUM(E36:E37)</f>
        <v>-0.49491999999999337</v>
      </c>
      <c r="F35" s="181">
        <f>SUM(F36:F37)</f>
        <v>0</v>
      </c>
      <c r="G35" s="181">
        <f>SUM(G36:G37)</f>
        <v>0</v>
      </c>
      <c r="H35" s="181">
        <f t="shared" si="0"/>
        <v>-6.2699999999935585E-3</v>
      </c>
    </row>
    <row r="36" spans="1:8" ht="25.5" hidden="1" x14ac:dyDescent="0.2">
      <c r="A36" s="85">
        <f t="shared" si="1"/>
        <v>27</v>
      </c>
      <c r="B36" s="88" t="s">
        <v>656</v>
      </c>
      <c r="C36" s="182">
        <f>C25+C27+C29+C30+C31+C34</f>
        <v>0</v>
      </c>
      <c r="D36" s="182">
        <f>D25+D27+D29+D30+D31+D34</f>
        <v>0.48864999999999981</v>
      </c>
      <c r="E36" s="182">
        <f>E25+E27+E29+E30+E31+E34</f>
        <v>-0.49491999999999337</v>
      </c>
      <c r="F36" s="182">
        <f>F25+F27+F29+F30+F31+F34</f>
        <v>0</v>
      </c>
      <c r="G36" s="182">
        <f>G25+G27+G29+G30+G31+G34</f>
        <v>0</v>
      </c>
      <c r="H36" s="182">
        <f t="shared" si="0"/>
        <v>-6.2699999999935585E-3</v>
      </c>
    </row>
    <row r="37" spans="1:8" ht="25.5" hidden="1" x14ac:dyDescent="0.2">
      <c r="A37" s="85">
        <f t="shared" si="1"/>
        <v>28</v>
      </c>
      <c r="B37" s="88" t="s">
        <v>657</v>
      </c>
      <c r="C37" s="182">
        <f>C26+C32+C33</f>
        <v>0</v>
      </c>
      <c r="D37" s="182">
        <f>D26+D32+D33</f>
        <v>0</v>
      </c>
      <c r="E37" s="182">
        <f>E26+E32+E33</f>
        <v>0</v>
      </c>
      <c r="F37" s="182">
        <f>F26+F32+F33</f>
        <v>0</v>
      </c>
      <c r="G37" s="182">
        <f>G26+G32+G33</f>
        <v>0</v>
      </c>
      <c r="H37" s="182">
        <f t="shared" si="0"/>
        <v>0</v>
      </c>
    </row>
    <row r="38" spans="1:8" hidden="1" x14ac:dyDescent="0.2">
      <c r="A38" s="85">
        <f t="shared" si="1"/>
        <v>29</v>
      </c>
      <c r="B38" s="88" t="s">
        <v>733</v>
      </c>
      <c r="C38" s="589"/>
      <c r="D38" s="590"/>
      <c r="E38" s="590"/>
      <c r="F38" s="590"/>
      <c r="G38" s="590"/>
      <c r="H38" s="591"/>
    </row>
  </sheetData>
  <mergeCells count="10">
    <mergeCell ref="C38:H38"/>
    <mergeCell ref="A1:H1"/>
    <mergeCell ref="A2:H2"/>
    <mergeCell ref="A3:H3"/>
    <mergeCell ref="A4:H4"/>
    <mergeCell ref="C7:G7"/>
    <mergeCell ref="A7:A8"/>
    <mergeCell ref="B7:B8"/>
    <mergeCell ref="H7:H8"/>
    <mergeCell ref="A5:H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23"/>
  <sheetViews>
    <sheetView view="pageBreakPreview" zoomScaleNormal="100" zoomScaleSheetLayoutView="100" workbookViewId="0">
      <selection activeCell="F10" sqref="F10"/>
    </sheetView>
  </sheetViews>
  <sheetFormatPr defaultRowHeight="12.75" x14ac:dyDescent="0.2"/>
  <cols>
    <col min="1" max="1" width="7" style="51" customWidth="1"/>
    <col min="2" max="2" width="17.42578125" style="51" customWidth="1"/>
    <col min="3" max="8" width="11.140625" style="51" customWidth="1"/>
    <col min="9" max="16384" width="9.140625" style="51"/>
  </cols>
  <sheetData>
    <row r="1" spans="1:9" ht="15.75" x14ac:dyDescent="0.2">
      <c r="A1" s="537" t="s">
        <v>127</v>
      </c>
      <c r="B1" s="537"/>
      <c r="C1" s="537"/>
      <c r="D1" s="537"/>
      <c r="E1" s="537"/>
      <c r="F1" s="537"/>
      <c r="G1" s="537"/>
      <c r="H1" s="537"/>
    </row>
    <row r="2" spans="1:9" ht="15.75" x14ac:dyDescent="0.2">
      <c r="A2" s="538" t="s">
        <v>128</v>
      </c>
      <c r="B2" s="538"/>
      <c r="C2" s="538"/>
      <c r="D2" s="538"/>
      <c r="E2" s="538"/>
      <c r="F2" s="538"/>
      <c r="G2" s="538"/>
      <c r="H2" s="538"/>
    </row>
    <row r="3" spans="1:9" ht="15.75" x14ac:dyDescent="0.2">
      <c r="A3" s="538" t="str">
        <f>'5.1'!A3:H3</f>
        <v>по состоянию на 31.12.2025</v>
      </c>
      <c r="B3" s="538"/>
      <c r="C3" s="538"/>
      <c r="D3" s="538"/>
      <c r="E3" s="538"/>
      <c r="F3" s="538"/>
      <c r="G3" s="538"/>
      <c r="H3" s="538"/>
    </row>
    <row r="4" spans="1:9" ht="15.75" x14ac:dyDescent="0.2">
      <c r="A4" s="538" t="s">
        <v>774</v>
      </c>
      <c r="B4" s="538"/>
      <c r="C4" s="538"/>
      <c r="D4" s="538"/>
      <c r="E4" s="538"/>
      <c r="F4" s="538"/>
      <c r="G4" s="538"/>
      <c r="H4" s="538"/>
    </row>
    <row r="5" spans="1:9" ht="15.75" x14ac:dyDescent="0.2">
      <c r="A5" s="538" t="s">
        <v>963</v>
      </c>
      <c r="B5" s="538"/>
      <c r="C5" s="538"/>
      <c r="D5" s="538"/>
      <c r="E5" s="538"/>
      <c r="F5" s="538"/>
      <c r="G5" s="538"/>
      <c r="H5" s="538"/>
      <c r="I5" s="84"/>
    </row>
    <row r="6" spans="1:9" x14ac:dyDescent="0.2">
      <c r="H6" s="56" t="s">
        <v>644</v>
      </c>
    </row>
    <row r="7" spans="1:9" ht="122.25" customHeight="1" x14ac:dyDescent="0.2">
      <c r="A7" s="369" t="s">
        <v>1</v>
      </c>
      <c r="B7" s="369" t="s">
        <v>3</v>
      </c>
      <c r="C7" s="369" t="s">
        <v>299</v>
      </c>
      <c r="D7" s="369" t="s">
        <v>157</v>
      </c>
      <c r="E7" s="369" t="s">
        <v>158</v>
      </c>
      <c r="F7" s="369" t="s">
        <v>160</v>
      </c>
      <c r="G7" s="369" t="s">
        <v>146</v>
      </c>
      <c r="H7" s="369" t="s">
        <v>136</v>
      </c>
    </row>
    <row r="8" spans="1:9" x14ac:dyDescent="0.2">
      <c r="A8" s="372">
        <v>1</v>
      </c>
      <c r="B8" s="372">
        <v>2</v>
      </c>
      <c r="C8" s="372">
        <v>3</v>
      </c>
      <c r="D8" s="372">
        <v>4</v>
      </c>
      <c r="E8" s="372">
        <v>5</v>
      </c>
      <c r="F8" s="372">
        <v>6</v>
      </c>
      <c r="G8" s="372">
        <v>7</v>
      </c>
      <c r="H8" s="372">
        <v>8</v>
      </c>
    </row>
    <row r="9" spans="1:9" ht="38.25" x14ac:dyDescent="0.2">
      <c r="A9" s="370">
        <v>1</v>
      </c>
      <c r="B9" s="256" t="s">
        <v>745</v>
      </c>
      <c r="C9" s="368">
        <v>0</v>
      </c>
      <c r="D9" s="368">
        <v>11.934000000000001</v>
      </c>
      <c r="E9" s="368">
        <v>0</v>
      </c>
      <c r="F9" s="368">
        <v>0</v>
      </c>
      <c r="G9" s="368">
        <v>78.738000000000056</v>
      </c>
      <c r="H9" s="368">
        <v>90.672000000000025</v>
      </c>
    </row>
    <row r="10" spans="1:9" ht="63.75" x14ac:dyDescent="0.2">
      <c r="A10" s="366">
        <v>2</v>
      </c>
      <c r="B10" s="367" t="s">
        <v>162</v>
      </c>
      <c r="C10" s="257">
        <v>0</v>
      </c>
      <c r="D10" s="258">
        <v>175.25399999999999</v>
      </c>
      <c r="E10" s="258">
        <v>0</v>
      </c>
      <c r="F10" s="258">
        <v>0</v>
      </c>
      <c r="G10" s="298" t="s">
        <v>1264</v>
      </c>
      <c r="H10" s="258">
        <v>172.565</v>
      </c>
    </row>
    <row r="11" spans="1:9" ht="25.5" hidden="1" x14ac:dyDescent="0.2">
      <c r="A11" s="366">
        <v>3</v>
      </c>
      <c r="B11" s="367" t="s">
        <v>298</v>
      </c>
      <c r="C11" s="257">
        <v>0</v>
      </c>
      <c r="D11" s="257">
        <v>0</v>
      </c>
      <c r="E11" s="257">
        <v>0</v>
      </c>
      <c r="F11" s="257">
        <v>0</v>
      </c>
      <c r="G11" s="257">
        <v>0</v>
      </c>
      <c r="H11" s="257">
        <v>0</v>
      </c>
    </row>
    <row r="12" spans="1:9" hidden="1" x14ac:dyDescent="0.2">
      <c r="A12" s="366">
        <v>4</v>
      </c>
      <c r="B12" s="367" t="s">
        <v>163</v>
      </c>
      <c r="C12" s="257">
        <v>0</v>
      </c>
      <c r="D12" s="257">
        <v>0</v>
      </c>
      <c r="E12" s="257">
        <v>0</v>
      </c>
      <c r="F12" s="257">
        <v>0</v>
      </c>
      <c r="G12" s="257">
        <v>0</v>
      </c>
      <c r="H12" s="257">
        <v>0</v>
      </c>
    </row>
    <row r="13" spans="1:9" ht="38.25" x14ac:dyDescent="0.2">
      <c r="A13" s="369">
        <v>5</v>
      </c>
      <c r="B13" s="278" t="s">
        <v>775</v>
      </c>
      <c r="C13" s="279">
        <v>0</v>
      </c>
      <c r="D13" s="279">
        <v>187.18799999999999</v>
      </c>
      <c r="E13" s="279">
        <v>0</v>
      </c>
      <c r="F13" s="279">
        <v>0</v>
      </c>
      <c r="G13" s="279">
        <v>76.049000000000063</v>
      </c>
      <c r="H13" s="279">
        <v>263.23700000000002</v>
      </c>
    </row>
    <row r="15" spans="1:9" ht="30" customHeight="1" x14ac:dyDescent="0.2">
      <c r="A15" s="558" t="s">
        <v>964</v>
      </c>
      <c r="B15" s="558"/>
      <c r="C15" s="558"/>
      <c r="D15" s="558"/>
      <c r="E15" s="558"/>
      <c r="F15" s="558"/>
      <c r="G15" s="558"/>
      <c r="H15" s="558"/>
      <c r="I15" s="84"/>
    </row>
    <row r="16" spans="1:9" x14ac:dyDescent="0.2">
      <c r="H16" s="56" t="s">
        <v>644</v>
      </c>
    </row>
    <row r="17" spans="1:8" ht="120.75" customHeight="1" x14ac:dyDescent="0.2">
      <c r="A17" s="234" t="s">
        <v>1</v>
      </c>
      <c r="B17" s="234" t="s">
        <v>3</v>
      </c>
      <c r="C17" s="234" t="s">
        <v>299</v>
      </c>
      <c r="D17" s="234" t="s">
        <v>157</v>
      </c>
      <c r="E17" s="234" t="s">
        <v>158</v>
      </c>
      <c r="F17" s="234" t="s">
        <v>160</v>
      </c>
      <c r="G17" s="234" t="s">
        <v>146</v>
      </c>
      <c r="H17" s="234" t="s">
        <v>136</v>
      </c>
    </row>
    <row r="18" spans="1:8" x14ac:dyDescent="0.2">
      <c r="A18" s="236">
        <v>1</v>
      </c>
      <c r="B18" s="236">
        <v>2</v>
      </c>
      <c r="C18" s="236">
        <v>3</v>
      </c>
      <c r="D18" s="236">
        <v>4</v>
      </c>
      <c r="E18" s="236">
        <v>5</v>
      </c>
      <c r="F18" s="236">
        <v>6</v>
      </c>
      <c r="G18" s="236">
        <v>7</v>
      </c>
      <c r="H18" s="236">
        <v>8</v>
      </c>
    </row>
    <row r="19" spans="1:8" ht="38.25" x14ac:dyDescent="0.2">
      <c r="A19" s="283">
        <v>1</v>
      </c>
      <c r="B19" s="256" t="s">
        <v>744</v>
      </c>
      <c r="C19" s="296">
        <v>0</v>
      </c>
      <c r="D19" s="296">
        <v>2.2970000000000002</v>
      </c>
      <c r="E19" s="296">
        <v>0</v>
      </c>
      <c r="F19" s="296">
        <v>0</v>
      </c>
      <c r="G19" s="296">
        <v>807.38499999999999</v>
      </c>
      <c r="H19" s="296">
        <v>809.68200000000002</v>
      </c>
    </row>
    <row r="20" spans="1:8" ht="63.75" x14ac:dyDescent="0.2">
      <c r="A20" s="231">
        <v>2</v>
      </c>
      <c r="B20" s="238" t="s">
        <v>162</v>
      </c>
      <c r="C20" s="257">
        <v>0</v>
      </c>
      <c r="D20" s="258">
        <v>9.6370000000000005</v>
      </c>
      <c r="E20" s="258">
        <v>0</v>
      </c>
      <c r="F20" s="258">
        <v>0</v>
      </c>
      <c r="G20" s="258">
        <v>37.991870000000006</v>
      </c>
      <c r="H20" s="258">
        <v>47.628870000000006</v>
      </c>
    </row>
    <row r="21" spans="1:8" ht="25.5" x14ac:dyDescent="0.2">
      <c r="A21" s="231">
        <v>3</v>
      </c>
      <c r="B21" s="238" t="s">
        <v>298</v>
      </c>
      <c r="C21" s="257">
        <v>0</v>
      </c>
      <c r="D21" s="257">
        <v>0</v>
      </c>
      <c r="E21" s="257">
        <v>0</v>
      </c>
      <c r="F21" s="257">
        <v>0</v>
      </c>
      <c r="G21" s="297" t="s">
        <v>1263</v>
      </c>
      <c r="H21" s="298" t="s">
        <v>1263</v>
      </c>
    </row>
    <row r="22" spans="1:8" hidden="1" x14ac:dyDescent="0.2">
      <c r="A22" s="231">
        <v>4</v>
      </c>
      <c r="B22" s="238" t="s">
        <v>163</v>
      </c>
      <c r="C22" s="257">
        <v>0</v>
      </c>
      <c r="D22" s="257">
        <v>0</v>
      </c>
      <c r="E22" s="257">
        <v>0</v>
      </c>
      <c r="F22" s="257">
        <v>0</v>
      </c>
      <c r="G22" s="257">
        <v>0</v>
      </c>
      <c r="H22" s="258">
        <v>0</v>
      </c>
    </row>
    <row r="23" spans="1:8" ht="38.25" x14ac:dyDescent="0.2">
      <c r="A23" s="234">
        <v>5</v>
      </c>
      <c r="B23" s="278" t="s">
        <v>707</v>
      </c>
      <c r="C23" s="279">
        <v>0</v>
      </c>
      <c r="D23" s="279">
        <v>11.934000000000001</v>
      </c>
      <c r="E23" s="279">
        <v>0</v>
      </c>
      <c r="F23" s="279">
        <v>0</v>
      </c>
      <c r="G23" s="279">
        <v>78.738000000000056</v>
      </c>
      <c r="H23" s="279">
        <v>90.672000000000025</v>
      </c>
    </row>
  </sheetData>
  <mergeCells count="6">
    <mergeCell ref="A1:H1"/>
    <mergeCell ref="A2:H2"/>
    <mergeCell ref="A3:H3"/>
    <mergeCell ref="A4:H4"/>
    <mergeCell ref="A15:H15"/>
    <mergeCell ref="A5:H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9"/>
  <sheetViews>
    <sheetView view="pageBreakPreview" zoomScaleNormal="100" zoomScaleSheetLayoutView="100" workbookViewId="0">
      <selection activeCell="F45" sqref="F45"/>
    </sheetView>
  </sheetViews>
  <sheetFormatPr defaultRowHeight="12.75" x14ac:dyDescent="0.2"/>
  <cols>
    <col min="1" max="1" width="9.140625" style="51"/>
    <col min="2" max="2" width="40" style="51" customWidth="1"/>
    <col min="3" max="3" width="18.42578125" style="51" customWidth="1"/>
    <col min="4" max="4" width="18.28515625" style="51" customWidth="1"/>
    <col min="5" max="5" width="18.85546875" style="51" customWidth="1"/>
    <col min="6" max="6" width="18.5703125" style="51" customWidth="1"/>
    <col min="7"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'5.1'!A3:H3</f>
        <v>по состоянию на 31.12.2025</v>
      </c>
      <c r="B3" s="538"/>
      <c r="C3" s="538"/>
      <c r="D3" s="538"/>
    </row>
    <row r="4" spans="1:4" ht="14.25" x14ac:dyDescent="0.2">
      <c r="A4" s="539" t="s">
        <v>778</v>
      </c>
      <c r="B4" s="539"/>
      <c r="C4" s="539"/>
      <c r="D4" s="539"/>
    </row>
    <row r="5" spans="1:4" ht="27.75" customHeight="1" x14ac:dyDescent="0.2">
      <c r="A5" s="539" t="s">
        <v>672</v>
      </c>
      <c r="B5" s="539"/>
      <c r="C5" s="539"/>
      <c r="D5" s="539"/>
    </row>
    <row r="6" spans="1:4" x14ac:dyDescent="0.2">
      <c r="D6" s="56" t="s">
        <v>694</v>
      </c>
    </row>
    <row r="7" spans="1:4" ht="25.5" x14ac:dyDescent="0.2">
      <c r="A7" s="234" t="s">
        <v>1</v>
      </c>
      <c r="B7" s="234" t="s">
        <v>3</v>
      </c>
      <c r="C7" s="234" t="str">
        <f>'5.1'!C7:E7</f>
        <v>31 декабря 2025 г.</v>
      </c>
      <c r="D7" s="234" t="str">
        <f>'5.1'!F7</f>
        <v>31 декабря 2024 г.</v>
      </c>
    </row>
    <row r="8" spans="1:4" x14ac:dyDescent="0.2">
      <c r="A8" s="236">
        <v>1</v>
      </c>
      <c r="B8" s="236">
        <v>2</v>
      </c>
      <c r="C8" s="236">
        <v>3</v>
      </c>
      <c r="D8" s="236">
        <v>4</v>
      </c>
    </row>
    <row r="9" spans="1:4" ht="25.5" hidden="1" x14ac:dyDescent="0.2">
      <c r="A9" s="231">
        <v>1</v>
      </c>
      <c r="B9" s="238" t="s">
        <v>138</v>
      </c>
      <c r="C9" s="257">
        <v>0</v>
      </c>
      <c r="D9" s="257">
        <v>0</v>
      </c>
    </row>
    <row r="10" spans="1:4" x14ac:dyDescent="0.2">
      <c r="A10" s="231">
        <v>2</v>
      </c>
      <c r="B10" s="238" t="s">
        <v>691</v>
      </c>
      <c r="C10" s="258">
        <f>395903.19/1000</f>
        <v>395.90319</v>
      </c>
      <c r="D10" s="258">
        <v>0</v>
      </c>
    </row>
    <row r="11" spans="1:4" ht="25.5" hidden="1" x14ac:dyDescent="0.2">
      <c r="A11" s="544">
        <v>3</v>
      </c>
      <c r="B11" s="289" t="s">
        <v>965</v>
      </c>
      <c r="C11" s="592">
        <f>SUM(C13:C14)</f>
        <v>0</v>
      </c>
      <c r="D11" s="592">
        <f>SUM(D13:D14)</f>
        <v>0</v>
      </c>
    </row>
    <row r="12" spans="1:4" hidden="1" x14ac:dyDescent="0.2">
      <c r="A12" s="544"/>
      <c r="B12" s="289" t="s">
        <v>139</v>
      </c>
      <c r="C12" s="592"/>
      <c r="D12" s="592"/>
    </row>
    <row r="13" spans="1:4" hidden="1" x14ac:dyDescent="0.2">
      <c r="A13" s="231">
        <v>4</v>
      </c>
      <c r="B13" s="238" t="s">
        <v>692</v>
      </c>
      <c r="C13" s="257">
        <v>0</v>
      </c>
      <c r="D13" s="257">
        <v>0</v>
      </c>
    </row>
    <row r="14" spans="1:4" ht="25.5" hidden="1" x14ac:dyDescent="0.2">
      <c r="A14" s="231">
        <v>5</v>
      </c>
      <c r="B14" s="238" t="s">
        <v>693</v>
      </c>
      <c r="C14" s="257">
        <v>0</v>
      </c>
      <c r="D14" s="257">
        <v>0</v>
      </c>
    </row>
    <row r="15" spans="1:4" ht="25.5" hidden="1" x14ac:dyDescent="0.2">
      <c r="A15" s="544">
        <v>6</v>
      </c>
      <c r="B15" s="289" t="s">
        <v>966</v>
      </c>
      <c r="C15" s="592">
        <f>SUM(C17:C18)</f>
        <v>0</v>
      </c>
      <c r="D15" s="592">
        <f>SUM(D17:D18)</f>
        <v>0</v>
      </c>
    </row>
    <row r="16" spans="1:4" hidden="1" x14ac:dyDescent="0.2">
      <c r="A16" s="544"/>
      <c r="B16" s="289" t="s">
        <v>139</v>
      </c>
      <c r="C16" s="592"/>
      <c r="D16" s="592"/>
    </row>
    <row r="17" spans="1:4" hidden="1" x14ac:dyDescent="0.2">
      <c r="A17" s="231">
        <v>7</v>
      </c>
      <c r="B17" s="238" t="s">
        <v>692</v>
      </c>
      <c r="C17" s="257">
        <v>0</v>
      </c>
      <c r="D17" s="257">
        <v>0</v>
      </c>
    </row>
    <row r="18" spans="1:4" ht="25.5" hidden="1" x14ac:dyDescent="0.2">
      <c r="A18" s="231">
        <v>8</v>
      </c>
      <c r="B18" s="238" t="s">
        <v>693</v>
      </c>
      <c r="C18" s="257">
        <v>0</v>
      </c>
      <c r="D18" s="257">
        <v>0</v>
      </c>
    </row>
    <row r="19" spans="1:4" ht="25.5" hidden="1" x14ac:dyDescent="0.2">
      <c r="A19" s="544">
        <v>9</v>
      </c>
      <c r="B19" s="289" t="s">
        <v>967</v>
      </c>
      <c r="C19" s="592">
        <f>SUM(C21:C22)</f>
        <v>0</v>
      </c>
      <c r="D19" s="592">
        <f>SUM(D21:D22)</f>
        <v>0</v>
      </c>
    </row>
    <row r="20" spans="1:4" hidden="1" x14ac:dyDescent="0.2">
      <c r="A20" s="544"/>
      <c r="B20" s="289" t="s">
        <v>139</v>
      </c>
      <c r="C20" s="592"/>
      <c r="D20" s="592"/>
    </row>
    <row r="21" spans="1:4" hidden="1" x14ac:dyDescent="0.2">
      <c r="A21" s="231">
        <v>10</v>
      </c>
      <c r="B21" s="238" t="s">
        <v>692</v>
      </c>
      <c r="C21" s="257">
        <v>0</v>
      </c>
      <c r="D21" s="257">
        <v>0</v>
      </c>
    </row>
    <row r="22" spans="1:4" ht="25.5" hidden="1" x14ac:dyDescent="0.2">
      <c r="A22" s="231">
        <v>11</v>
      </c>
      <c r="B22" s="238" t="s">
        <v>693</v>
      </c>
      <c r="C22" s="257">
        <v>0</v>
      </c>
      <c r="D22" s="257">
        <v>0</v>
      </c>
    </row>
    <row r="23" spans="1:4" hidden="1" x14ac:dyDescent="0.2">
      <c r="A23" s="544">
        <v>12</v>
      </c>
      <c r="B23" s="289" t="s">
        <v>968</v>
      </c>
      <c r="C23" s="592">
        <f>SUM(C25:C26)</f>
        <v>0</v>
      </c>
      <c r="D23" s="592">
        <f>SUM(D25:D26)</f>
        <v>0</v>
      </c>
    </row>
    <row r="24" spans="1:4" hidden="1" x14ac:dyDescent="0.2">
      <c r="A24" s="544"/>
      <c r="B24" s="289" t="s">
        <v>139</v>
      </c>
      <c r="C24" s="592"/>
      <c r="D24" s="592"/>
    </row>
    <row r="25" spans="1:4" hidden="1" x14ac:dyDescent="0.2">
      <c r="A25" s="231">
        <v>13</v>
      </c>
      <c r="B25" s="238" t="s">
        <v>692</v>
      </c>
      <c r="C25" s="257">
        <v>0</v>
      </c>
      <c r="D25" s="257">
        <v>0</v>
      </c>
    </row>
    <row r="26" spans="1:4" ht="25.5" hidden="1" x14ac:dyDescent="0.2">
      <c r="A26" s="231">
        <v>14</v>
      </c>
      <c r="B26" s="238" t="s">
        <v>693</v>
      </c>
      <c r="C26" s="257">
        <v>0</v>
      </c>
      <c r="D26" s="257">
        <v>0</v>
      </c>
    </row>
    <row r="27" spans="1:4" hidden="1" x14ac:dyDescent="0.2">
      <c r="A27" s="231">
        <v>15</v>
      </c>
      <c r="B27" s="238" t="s">
        <v>146</v>
      </c>
      <c r="C27" s="257">
        <v>0</v>
      </c>
      <c r="D27" s="257">
        <v>0</v>
      </c>
    </row>
    <row r="28" spans="1:4" x14ac:dyDescent="0.2">
      <c r="A28" s="234">
        <v>16</v>
      </c>
      <c r="B28" s="278" t="s">
        <v>136</v>
      </c>
      <c r="C28" s="279">
        <f>C23+C19+C15+C11+C10+C9</f>
        <v>395.90319</v>
      </c>
      <c r="D28" s="279">
        <f>D23+D19+D15+D11+D10+D9</f>
        <v>0</v>
      </c>
    </row>
    <row r="29" spans="1:4" ht="13.5" hidden="1" thickBot="1" x14ac:dyDescent="0.25">
      <c r="A29" s="149">
        <v>17</v>
      </c>
      <c r="B29" s="58" t="s">
        <v>733</v>
      </c>
      <c r="C29" s="593"/>
      <c r="D29" s="594"/>
    </row>
  </sheetData>
  <mergeCells count="18">
    <mergeCell ref="A1:D1"/>
    <mergeCell ref="A2:D2"/>
    <mergeCell ref="A3:D3"/>
    <mergeCell ref="A4:D4"/>
    <mergeCell ref="A5:D5"/>
    <mergeCell ref="D23:D24"/>
    <mergeCell ref="D11:D12"/>
    <mergeCell ref="C11:C12"/>
    <mergeCell ref="A11:A12"/>
    <mergeCell ref="C29:D29"/>
    <mergeCell ref="A15:A16"/>
    <mergeCell ref="C15:C16"/>
    <mergeCell ref="D15:D16"/>
    <mergeCell ref="A19:A20"/>
    <mergeCell ref="C19:C20"/>
    <mergeCell ref="D19:D20"/>
    <mergeCell ref="A23:A24"/>
    <mergeCell ref="C23:C24"/>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17"/>
  <sheetViews>
    <sheetView view="pageBreakPreview" zoomScaleNormal="100" zoomScaleSheetLayoutView="100" workbookViewId="0">
      <selection activeCell="G34" sqref="G34"/>
    </sheetView>
  </sheetViews>
  <sheetFormatPr defaultRowHeight="12.75" x14ac:dyDescent="0.2"/>
  <cols>
    <col min="1" max="1" width="9.140625" style="51"/>
    <col min="2" max="2" width="19.7109375" style="51" customWidth="1"/>
    <col min="3" max="6" width="15.140625" style="51" customWidth="1"/>
    <col min="7" max="16384" width="9.140625" style="51"/>
  </cols>
  <sheetData>
    <row r="1" spans="1:6" ht="15.75" x14ac:dyDescent="0.2">
      <c r="A1" s="537" t="s">
        <v>127</v>
      </c>
      <c r="B1" s="537"/>
      <c r="C1" s="537"/>
      <c r="D1" s="537"/>
      <c r="E1" s="537"/>
      <c r="F1" s="537"/>
    </row>
    <row r="2" spans="1:6" ht="15.75" x14ac:dyDescent="0.2">
      <c r="A2" s="538" t="s">
        <v>128</v>
      </c>
      <c r="B2" s="538"/>
      <c r="C2" s="538"/>
      <c r="D2" s="538"/>
      <c r="E2" s="538"/>
      <c r="F2" s="538"/>
    </row>
    <row r="3" spans="1:6" ht="15.75" x14ac:dyDescent="0.2">
      <c r="A3" s="538" t="str">
        <f>'5.1'!A3:H3</f>
        <v>по состоянию на 31.12.2025</v>
      </c>
      <c r="B3" s="538"/>
      <c r="C3" s="538"/>
      <c r="D3" s="538"/>
      <c r="E3" s="538"/>
      <c r="F3" s="538"/>
    </row>
    <row r="4" spans="1:6" ht="14.25" x14ac:dyDescent="0.2">
      <c r="A4" s="543" t="s">
        <v>776</v>
      </c>
      <c r="B4" s="543"/>
      <c r="C4" s="543"/>
      <c r="D4" s="543"/>
      <c r="E4" s="543"/>
      <c r="F4" s="543"/>
    </row>
    <row r="5" spans="1:6" ht="14.25" x14ac:dyDescent="0.2">
      <c r="A5" s="543" t="s">
        <v>695</v>
      </c>
      <c r="B5" s="543"/>
      <c r="C5" s="543"/>
      <c r="D5" s="543"/>
      <c r="E5" s="543"/>
      <c r="F5" s="543"/>
    </row>
    <row r="6" spans="1:6" ht="14.25" x14ac:dyDescent="0.2">
      <c r="A6" s="89"/>
      <c r="B6" s="89"/>
      <c r="C6" s="89"/>
      <c r="D6" s="89"/>
      <c r="F6" s="56" t="s">
        <v>969</v>
      </c>
    </row>
    <row r="7" spans="1:6" x14ac:dyDescent="0.2">
      <c r="A7" s="563" t="s">
        <v>1</v>
      </c>
      <c r="B7" s="563" t="s">
        <v>3</v>
      </c>
      <c r="C7" s="598" t="str">
        <f>'5.1'!C7:E7</f>
        <v>31 декабря 2025 г.</v>
      </c>
      <c r="D7" s="598"/>
      <c r="E7" s="598" t="str">
        <f>'5.1'!F7</f>
        <v>31 декабря 2024 г.</v>
      </c>
      <c r="F7" s="598"/>
    </row>
    <row r="8" spans="1:6" ht="25.5" x14ac:dyDescent="0.2">
      <c r="A8" s="563"/>
      <c r="B8" s="563"/>
      <c r="C8" s="234" t="s">
        <v>696</v>
      </c>
      <c r="D8" s="234" t="s">
        <v>697</v>
      </c>
      <c r="E8" s="234" t="s">
        <v>696</v>
      </c>
      <c r="F8" s="234" t="s">
        <v>697</v>
      </c>
    </row>
    <row r="9" spans="1:6" x14ac:dyDescent="0.2">
      <c r="A9" s="236">
        <v>1</v>
      </c>
      <c r="B9" s="236">
        <v>2</v>
      </c>
      <c r="C9" s="236">
        <v>3</v>
      </c>
      <c r="D9" s="236">
        <v>4</v>
      </c>
      <c r="E9" s="236">
        <v>5</v>
      </c>
      <c r="F9" s="236">
        <v>6</v>
      </c>
    </row>
    <row r="10" spans="1:6" ht="63.75" hidden="1" x14ac:dyDescent="0.2">
      <c r="A10" s="231">
        <v>1</v>
      </c>
      <c r="B10" s="238" t="s">
        <v>970</v>
      </c>
      <c r="C10" s="301" t="s">
        <v>126</v>
      </c>
      <c r="D10" s="302" t="s">
        <v>126</v>
      </c>
      <c r="E10" s="301" t="s">
        <v>126</v>
      </c>
      <c r="F10" s="302" t="s">
        <v>126</v>
      </c>
    </row>
    <row r="11" spans="1:6" ht="38.25" x14ac:dyDescent="0.2">
      <c r="A11" s="271">
        <v>2</v>
      </c>
      <c r="B11" s="88" t="s">
        <v>971</v>
      </c>
      <c r="C11" s="301">
        <v>0.21</v>
      </c>
      <c r="D11" s="302">
        <v>46326</v>
      </c>
      <c r="E11" s="301">
        <v>0.16</v>
      </c>
      <c r="F11" s="302">
        <v>45657</v>
      </c>
    </row>
    <row r="12" spans="1:6" ht="51.75" hidden="1" thickBot="1" x14ac:dyDescent="0.25">
      <c r="A12" s="299">
        <v>3</v>
      </c>
      <c r="B12" s="300" t="s">
        <v>973</v>
      </c>
      <c r="C12" s="299" t="s">
        <v>126</v>
      </c>
      <c r="D12" s="299" t="s">
        <v>126</v>
      </c>
      <c r="E12" s="299" t="s">
        <v>126</v>
      </c>
      <c r="F12" s="299" t="s">
        <v>126</v>
      </c>
    </row>
    <row r="13" spans="1:6" ht="43.5" hidden="1" customHeight="1" thickBot="1" x14ac:dyDescent="0.25">
      <c r="A13" s="79">
        <v>4</v>
      </c>
      <c r="B13" s="90" t="s">
        <v>972</v>
      </c>
      <c r="C13" s="79" t="s">
        <v>126</v>
      </c>
      <c r="D13" s="79" t="s">
        <v>126</v>
      </c>
      <c r="E13" s="79" t="s">
        <v>126</v>
      </c>
      <c r="F13" s="79" t="s">
        <v>126</v>
      </c>
    </row>
    <row r="14" spans="1:6" ht="51.75" hidden="1" thickBot="1" x14ac:dyDescent="0.25">
      <c r="A14" s="79">
        <v>5</v>
      </c>
      <c r="B14" s="90" t="s">
        <v>974</v>
      </c>
      <c r="C14" s="79" t="s">
        <v>126</v>
      </c>
      <c r="D14" s="79" t="s">
        <v>126</v>
      </c>
      <c r="E14" s="79" t="s">
        <v>126</v>
      </c>
      <c r="F14" s="79" t="s">
        <v>126</v>
      </c>
    </row>
    <row r="15" spans="1:6" ht="39" hidden="1" thickBot="1" x14ac:dyDescent="0.25">
      <c r="A15" s="79">
        <v>6</v>
      </c>
      <c r="B15" s="90" t="s">
        <v>975</v>
      </c>
      <c r="C15" s="79" t="s">
        <v>126</v>
      </c>
      <c r="D15" s="79" t="s">
        <v>126</v>
      </c>
      <c r="E15" s="79" t="s">
        <v>126</v>
      </c>
      <c r="F15" s="79" t="s">
        <v>126</v>
      </c>
    </row>
    <row r="16" spans="1:6" ht="13.5" hidden="1" thickBot="1" x14ac:dyDescent="0.25">
      <c r="A16" s="79">
        <v>7</v>
      </c>
      <c r="B16" s="90" t="s">
        <v>146</v>
      </c>
      <c r="C16" s="79" t="s">
        <v>126</v>
      </c>
      <c r="D16" s="79" t="s">
        <v>126</v>
      </c>
      <c r="E16" s="79" t="s">
        <v>126</v>
      </c>
      <c r="F16" s="79" t="s">
        <v>126</v>
      </c>
    </row>
    <row r="17" spans="1:6" ht="13.5" hidden="1" thickBot="1" x14ac:dyDescent="0.25">
      <c r="A17" s="115">
        <v>8</v>
      </c>
      <c r="B17" s="90" t="s">
        <v>733</v>
      </c>
      <c r="C17" s="595"/>
      <c r="D17" s="596"/>
      <c r="E17" s="596"/>
      <c r="F17" s="597"/>
    </row>
  </sheetData>
  <mergeCells count="10">
    <mergeCell ref="A1:F1"/>
    <mergeCell ref="A2:F2"/>
    <mergeCell ref="A3:F3"/>
    <mergeCell ref="A4:F4"/>
    <mergeCell ref="A5:F5"/>
    <mergeCell ref="C17:F17"/>
    <mergeCell ref="A7:A8"/>
    <mergeCell ref="B7:B8"/>
    <mergeCell ref="C7:D7"/>
    <mergeCell ref="E7:F7"/>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32"/>
  <sheetViews>
    <sheetView view="pageBreakPreview" zoomScaleNormal="100" zoomScaleSheetLayoutView="100" workbookViewId="0">
      <selection activeCell="D49" sqref="D49"/>
    </sheetView>
  </sheetViews>
  <sheetFormatPr defaultRowHeight="12.75" x14ac:dyDescent="0.2"/>
  <cols>
    <col min="1" max="1" width="9.140625" style="51"/>
    <col min="2" max="2" width="40" style="51" customWidth="1"/>
    <col min="3" max="4" width="19.7109375" style="51" customWidth="1"/>
    <col min="5"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'5.1'!A3:H3</f>
        <v>по состоянию на 31.12.2025</v>
      </c>
      <c r="B3" s="538"/>
      <c r="C3" s="538"/>
      <c r="D3" s="538"/>
    </row>
    <row r="4" spans="1:4" ht="14.25" x14ac:dyDescent="0.2">
      <c r="A4" s="539" t="s">
        <v>778</v>
      </c>
      <c r="B4" s="539"/>
      <c r="C4" s="539"/>
      <c r="D4" s="539"/>
    </row>
    <row r="5" spans="1:4" ht="27" customHeight="1" x14ac:dyDescent="0.2">
      <c r="A5" s="539" t="s">
        <v>777</v>
      </c>
      <c r="B5" s="539"/>
      <c r="C5" s="539"/>
      <c r="D5" s="539"/>
    </row>
    <row r="6" spans="1:4" x14ac:dyDescent="0.2">
      <c r="D6" s="56" t="s">
        <v>165</v>
      </c>
    </row>
    <row r="7" spans="1:4" ht="25.5" x14ac:dyDescent="0.2">
      <c r="A7" s="234" t="s">
        <v>1</v>
      </c>
      <c r="B7" s="234" t="s">
        <v>3</v>
      </c>
      <c r="C7" s="234" t="str">
        <f>'5.1'!C7:E7</f>
        <v>31 декабря 2025 г.</v>
      </c>
      <c r="D7" s="234" t="str">
        <f>'5.1'!F7</f>
        <v>31 декабря 2024 г.</v>
      </c>
    </row>
    <row r="8" spans="1:4" x14ac:dyDescent="0.2">
      <c r="A8" s="236">
        <v>1</v>
      </c>
      <c r="B8" s="236">
        <v>2</v>
      </c>
      <c r="C8" s="236">
        <v>3</v>
      </c>
      <c r="D8" s="236">
        <v>4</v>
      </c>
    </row>
    <row r="9" spans="1:4" ht="25.5" hidden="1" x14ac:dyDescent="0.2">
      <c r="A9" s="231">
        <v>1</v>
      </c>
      <c r="B9" s="238" t="s">
        <v>166</v>
      </c>
      <c r="C9" s="258">
        <v>0</v>
      </c>
      <c r="D9" s="258">
        <v>0</v>
      </c>
    </row>
    <row r="10" spans="1:4" ht="25.5" x14ac:dyDescent="0.2">
      <c r="A10" s="231">
        <v>2</v>
      </c>
      <c r="B10" s="238" t="s">
        <v>167</v>
      </c>
      <c r="C10" s="258">
        <v>8.3130600000000001</v>
      </c>
      <c r="D10" s="258">
        <v>3.1364699999999996</v>
      </c>
    </row>
    <row r="11" spans="1:4" ht="25.5" hidden="1" x14ac:dyDescent="0.2">
      <c r="A11" s="231">
        <v>3</v>
      </c>
      <c r="B11" s="238" t="s">
        <v>168</v>
      </c>
      <c r="C11" s="257">
        <v>0</v>
      </c>
      <c r="D11" s="257">
        <v>0</v>
      </c>
    </row>
    <row r="12" spans="1:4" ht="25.5" hidden="1" x14ac:dyDescent="0.2">
      <c r="A12" s="231">
        <v>4</v>
      </c>
      <c r="B12" s="238" t="s">
        <v>169</v>
      </c>
      <c r="C12" s="257">
        <v>0</v>
      </c>
      <c r="D12" s="257">
        <v>0</v>
      </c>
    </row>
    <row r="13" spans="1:4" ht="25.5" hidden="1" x14ac:dyDescent="0.2">
      <c r="A13" s="544">
        <v>5</v>
      </c>
      <c r="B13" s="289" t="s">
        <v>170</v>
      </c>
      <c r="C13" s="592">
        <v>0</v>
      </c>
      <c r="D13" s="592">
        <v>0</v>
      </c>
    </row>
    <row r="14" spans="1:4" hidden="1" x14ac:dyDescent="0.2">
      <c r="A14" s="544"/>
      <c r="B14" s="289" t="s">
        <v>139</v>
      </c>
      <c r="C14" s="592"/>
      <c r="D14" s="592"/>
    </row>
    <row r="15" spans="1:4" ht="25.5" hidden="1" x14ac:dyDescent="0.2">
      <c r="A15" s="231">
        <v>6</v>
      </c>
      <c r="B15" s="238" t="s">
        <v>171</v>
      </c>
      <c r="C15" s="257">
        <v>0</v>
      </c>
      <c r="D15" s="257">
        <v>0</v>
      </c>
    </row>
    <row r="16" spans="1:4" hidden="1" x14ac:dyDescent="0.2">
      <c r="A16" s="231">
        <v>7</v>
      </c>
      <c r="B16" s="238" t="s">
        <v>172</v>
      </c>
      <c r="C16" s="257">
        <v>0</v>
      </c>
      <c r="D16" s="257">
        <v>0</v>
      </c>
    </row>
    <row r="17" spans="1:4" ht="25.5" hidden="1" x14ac:dyDescent="0.2">
      <c r="A17" s="231">
        <v>8</v>
      </c>
      <c r="B17" s="238" t="s">
        <v>160</v>
      </c>
      <c r="C17" s="257">
        <v>0</v>
      </c>
      <c r="D17" s="257">
        <v>0</v>
      </c>
    </row>
    <row r="18" spans="1:4" ht="51" hidden="1" x14ac:dyDescent="0.2">
      <c r="A18" s="231">
        <v>9</v>
      </c>
      <c r="B18" s="238" t="s">
        <v>947</v>
      </c>
      <c r="C18" s="257">
        <v>0</v>
      </c>
      <c r="D18" s="257">
        <v>0</v>
      </c>
    </row>
    <row r="19" spans="1:4" hidden="1" x14ac:dyDescent="0.2">
      <c r="A19" s="544">
        <v>10</v>
      </c>
      <c r="B19" s="289" t="s">
        <v>173</v>
      </c>
      <c r="C19" s="592">
        <v>0</v>
      </c>
      <c r="D19" s="592">
        <v>0</v>
      </c>
    </row>
    <row r="20" spans="1:4" hidden="1" x14ac:dyDescent="0.2">
      <c r="A20" s="544"/>
      <c r="B20" s="289" t="s">
        <v>139</v>
      </c>
      <c r="C20" s="592"/>
      <c r="D20" s="592"/>
    </row>
    <row r="21" spans="1:4" hidden="1" x14ac:dyDescent="0.2">
      <c r="A21" s="231">
        <v>11</v>
      </c>
      <c r="B21" s="238" t="s">
        <v>174</v>
      </c>
      <c r="C21" s="257">
        <v>0</v>
      </c>
      <c r="D21" s="257">
        <v>0</v>
      </c>
    </row>
    <row r="22" spans="1:4" hidden="1" x14ac:dyDescent="0.2">
      <c r="A22" s="231">
        <v>12</v>
      </c>
      <c r="B22" s="238" t="s">
        <v>175</v>
      </c>
      <c r="C22" s="257">
        <v>0</v>
      </c>
      <c r="D22" s="257">
        <v>0</v>
      </c>
    </row>
    <row r="23" spans="1:4" hidden="1" x14ac:dyDescent="0.2">
      <c r="A23" s="231">
        <v>13</v>
      </c>
      <c r="B23" s="238" t="s">
        <v>176</v>
      </c>
      <c r="C23" s="257">
        <v>0</v>
      </c>
      <c r="D23" s="257">
        <v>0</v>
      </c>
    </row>
    <row r="24" spans="1:4" hidden="1" x14ac:dyDescent="0.2">
      <c r="A24" s="231">
        <v>14</v>
      </c>
      <c r="B24" s="238" t="s">
        <v>177</v>
      </c>
      <c r="C24" s="257">
        <v>0</v>
      </c>
      <c r="D24" s="257">
        <v>0</v>
      </c>
    </row>
    <row r="25" spans="1:4" hidden="1" x14ac:dyDescent="0.2">
      <c r="A25" s="231">
        <v>15</v>
      </c>
      <c r="B25" s="238" t="s">
        <v>178</v>
      </c>
      <c r="C25" s="257">
        <v>0</v>
      </c>
      <c r="D25" s="257">
        <v>0</v>
      </c>
    </row>
    <row r="26" spans="1:4" hidden="1" x14ac:dyDescent="0.2">
      <c r="A26" s="288">
        <v>16</v>
      </c>
      <c r="B26" s="289" t="s">
        <v>179</v>
      </c>
      <c r="C26" s="303">
        <v>0</v>
      </c>
      <c r="D26" s="303">
        <v>0</v>
      </c>
    </row>
    <row r="27" spans="1:4" hidden="1" x14ac:dyDescent="0.2">
      <c r="A27" s="288">
        <v>17</v>
      </c>
      <c r="B27" s="289" t="s">
        <v>180</v>
      </c>
      <c r="C27" s="303">
        <v>0</v>
      </c>
      <c r="D27" s="303">
        <v>0</v>
      </c>
    </row>
    <row r="28" spans="1:4" hidden="1" x14ac:dyDescent="0.2">
      <c r="A28" s="288">
        <v>18</v>
      </c>
      <c r="B28" s="289" t="s">
        <v>181</v>
      </c>
      <c r="C28" s="303">
        <v>0</v>
      </c>
      <c r="D28" s="303">
        <v>0</v>
      </c>
    </row>
    <row r="29" spans="1:4" hidden="1" x14ac:dyDescent="0.2">
      <c r="A29" s="288">
        <v>19</v>
      </c>
      <c r="B29" s="289" t="s">
        <v>159</v>
      </c>
      <c r="C29" s="303">
        <v>0</v>
      </c>
      <c r="D29" s="303">
        <v>0</v>
      </c>
    </row>
    <row r="30" spans="1:4" x14ac:dyDescent="0.2">
      <c r="A30" s="288">
        <v>20</v>
      </c>
      <c r="B30" s="289" t="s">
        <v>146</v>
      </c>
      <c r="C30" s="303">
        <v>1009.8742099999999</v>
      </c>
      <c r="D30" s="303">
        <v>947.13043999999991</v>
      </c>
    </row>
    <row r="31" spans="1:4" x14ac:dyDescent="0.2">
      <c r="A31" s="234">
        <v>21</v>
      </c>
      <c r="B31" s="278" t="s">
        <v>136</v>
      </c>
      <c r="C31" s="279">
        <v>1018.1872699999999</v>
      </c>
      <c r="D31" s="279">
        <v>950.26690999999994</v>
      </c>
    </row>
    <row r="32" spans="1:4" ht="13.5" hidden="1" thickBot="1" x14ac:dyDescent="0.25">
      <c r="A32" s="149">
        <v>22</v>
      </c>
      <c r="B32" s="58" t="s">
        <v>733</v>
      </c>
      <c r="C32" s="593"/>
      <c r="D32" s="594"/>
    </row>
  </sheetData>
  <mergeCells count="12">
    <mergeCell ref="C32:D32"/>
    <mergeCell ref="A19:A20"/>
    <mergeCell ref="C19:C20"/>
    <mergeCell ref="D19:D20"/>
    <mergeCell ref="A1:D1"/>
    <mergeCell ref="A2:D2"/>
    <mergeCell ref="A4:D4"/>
    <mergeCell ref="A13:A14"/>
    <mergeCell ref="C13:C14"/>
    <mergeCell ref="D13:D14"/>
    <mergeCell ref="A3:D3"/>
    <mergeCell ref="A5:D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18"/>
  <sheetViews>
    <sheetView view="pageBreakPreview" zoomScaleNormal="100" zoomScaleSheetLayoutView="100" workbookViewId="0">
      <selection activeCell="H33" sqref="H33"/>
    </sheetView>
  </sheetViews>
  <sheetFormatPr defaultRowHeight="12.75" x14ac:dyDescent="0.2"/>
  <cols>
    <col min="1" max="1" width="9.140625" style="51"/>
    <col min="2" max="2" width="35.85546875" style="51" customWidth="1"/>
    <col min="3" max="4" width="19.42578125" style="51" customWidth="1"/>
    <col min="5" max="5" width="15.5703125" style="73" customWidth="1"/>
    <col min="6" max="16384" width="9.140625" style="51"/>
  </cols>
  <sheetData>
    <row r="1" spans="1:6" ht="15.75" x14ac:dyDescent="0.2">
      <c r="A1" s="537" t="s">
        <v>127</v>
      </c>
      <c r="B1" s="537"/>
      <c r="C1" s="537"/>
      <c r="D1" s="537"/>
    </row>
    <row r="2" spans="1:6" ht="15.75" x14ac:dyDescent="0.2">
      <c r="A2" s="538" t="s">
        <v>128</v>
      </c>
      <c r="B2" s="538"/>
      <c r="C2" s="538"/>
      <c r="D2" s="538"/>
    </row>
    <row r="3" spans="1:6" ht="15.75" x14ac:dyDescent="0.2">
      <c r="A3" s="538" t="str">
        <f>'5.1'!A3:H3</f>
        <v>по состоянию на 31.12.2025</v>
      </c>
      <c r="B3" s="538"/>
      <c r="C3" s="538"/>
      <c r="D3" s="538"/>
    </row>
    <row r="4" spans="1:6" ht="14.25" x14ac:dyDescent="0.2">
      <c r="A4" s="543" t="s">
        <v>779</v>
      </c>
      <c r="B4" s="543"/>
      <c r="C4" s="543"/>
      <c r="D4" s="543"/>
    </row>
    <row r="5" spans="1:6" ht="14.25" x14ac:dyDescent="0.2">
      <c r="A5" s="543" t="s">
        <v>34</v>
      </c>
      <c r="B5" s="543"/>
      <c r="C5" s="543"/>
      <c r="D5" s="543"/>
    </row>
    <row r="6" spans="1:6" x14ac:dyDescent="0.2">
      <c r="D6" s="56" t="s">
        <v>182</v>
      </c>
    </row>
    <row r="7" spans="1:6" ht="25.5" x14ac:dyDescent="0.2">
      <c r="A7" s="234" t="s">
        <v>1</v>
      </c>
      <c r="B7" s="234" t="s">
        <v>3</v>
      </c>
      <c r="C7" s="234" t="str">
        <f>'5.1'!C7:E7</f>
        <v>31 декабря 2025 г.</v>
      </c>
      <c r="D7" s="234" t="str">
        <f>'5.1'!F7</f>
        <v>31 декабря 2024 г.</v>
      </c>
    </row>
    <row r="8" spans="1:6" x14ac:dyDescent="0.2">
      <c r="A8" s="236">
        <v>1</v>
      </c>
      <c r="B8" s="236">
        <v>2</v>
      </c>
      <c r="C8" s="236">
        <v>3</v>
      </c>
      <c r="D8" s="236">
        <v>4</v>
      </c>
    </row>
    <row r="9" spans="1:6" hidden="1" x14ac:dyDescent="0.2">
      <c r="A9" s="231">
        <v>1</v>
      </c>
      <c r="B9" s="238" t="s">
        <v>976</v>
      </c>
      <c r="C9" s="258">
        <v>0</v>
      </c>
      <c r="D9" s="258">
        <v>0</v>
      </c>
    </row>
    <row r="10" spans="1:6" x14ac:dyDescent="0.2">
      <c r="A10" s="231">
        <v>2</v>
      </c>
      <c r="B10" s="238" t="s">
        <v>154</v>
      </c>
      <c r="C10" s="298" t="s">
        <v>1275</v>
      </c>
      <c r="D10" s="298">
        <v>802</v>
      </c>
    </row>
    <row r="11" spans="1:6" x14ac:dyDescent="0.2">
      <c r="A11" s="231">
        <v>3</v>
      </c>
      <c r="B11" s="238" t="s">
        <v>155</v>
      </c>
      <c r="C11" s="298">
        <v>436</v>
      </c>
      <c r="D11" s="298">
        <v>242</v>
      </c>
    </row>
    <row r="12" spans="1:6" ht="25.5" hidden="1" x14ac:dyDescent="0.2">
      <c r="A12" s="231">
        <v>4</v>
      </c>
      <c r="B12" s="238" t="s">
        <v>183</v>
      </c>
      <c r="C12" s="298">
        <v>0</v>
      </c>
      <c r="D12" s="298">
        <v>0</v>
      </c>
    </row>
    <row r="13" spans="1:6" ht="25.5" hidden="1" x14ac:dyDescent="0.2">
      <c r="A13" s="231">
        <v>5</v>
      </c>
      <c r="B13" s="238" t="s">
        <v>153</v>
      </c>
      <c r="C13" s="298">
        <v>0</v>
      </c>
      <c r="D13" s="298">
        <v>0</v>
      </c>
    </row>
    <row r="14" spans="1:6" ht="51" hidden="1" x14ac:dyDescent="0.2">
      <c r="A14" s="231">
        <v>6</v>
      </c>
      <c r="B14" s="238" t="s">
        <v>297</v>
      </c>
      <c r="C14" s="298">
        <v>0</v>
      </c>
      <c r="D14" s="298">
        <v>0</v>
      </c>
      <c r="E14" s="92"/>
      <c r="F14" s="93"/>
    </row>
    <row r="15" spans="1:6" hidden="1" x14ac:dyDescent="0.2">
      <c r="A15" s="231">
        <v>7</v>
      </c>
      <c r="B15" s="238" t="s">
        <v>146</v>
      </c>
      <c r="C15" s="298">
        <v>0</v>
      </c>
      <c r="D15" s="298">
        <v>0</v>
      </c>
    </row>
    <row r="16" spans="1:6" x14ac:dyDescent="0.2">
      <c r="A16" s="234">
        <v>8</v>
      </c>
      <c r="B16" s="278" t="s">
        <v>136</v>
      </c>
      <c r="C16" s="322" t="s">
        <v>1276</v>
      </c>
      <c r="D16" s="322" t="s">
        <v>1277</v>
      </c>
    </row>
    <row r="17" spans="1:4" ht="13.5" hidden="1" thickBot="1" x14ac:dyDescent="0.25">
      <c r="A17" s="149">
        <v>9</v>
      </c>
      <c r="B17" s="58" t="s">
        <v>733</v>
      </c>
      <c r="C17" s="586"/>
      <c r="D17" s="588"/>
    </row>
    <row r="18" spans="1:4" x14ac:dyDescent="0.2">
      <c r="C18" s="73"/>
    </row>
  </sheetData>
  <mergeCells count="6">
    <mergeCell ref="C17:D17"/>
    <mergeCell ref="A1:D1"/>
    <mergeCell ref="A2:D2"/>
    <mergeCell ref="A4:D4"/>
    <mergeCell ref="A3:D3"/>
    <mergeCell ref="A5:D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13"/>
  <sheetViews>
    <sheetView view="pageBreakPreview" zoomScaleNormal="100" zoomScaleSheetLayoutView="100" workbookViewId="0">
      <selection activeCell="G31" sqref="G31"/>
    </sheetView>
  </sheetViews>
  <sheetFormatPr defaultRowHeight="12.75" x14ac:dyDescent="0.2"/>
  <cols>
    <col min="1" max="1" width="8" style="51" customWidth="1"/>
    <col min="2" max="2" width="46.42578125" style="51" customWidth="1"/>
    <col min="3" max="3" width="42" style="51" customWidth="1"/>
    <col min="4" max="16384" width="9.140625" style="51"/>
  </cols>
  <sheetData>
    <row r="1" spans="1:4" ht="15.75" x14ac:dyDescent="0.2">
      <c r="A1" s="537" t="s">
        <v>127</v>
      </c>
      <c r="B1" s="537"/>
      <c r="C1" s="537"/>
      <c r="D1" s="80"/>
    </row>
    <row r="2" spans="1:4" ht="15.75" x14ac:dyDescent="0.2">
      <c r="A2" s="538" t="s">
        <v>128</v>
      </c>
      <c r="B2" s="538"/>
      <c r="C2" s="538"/>
      <c r="D2" s="81"/>
    </row>
    <row r="3" spans="1:4" ht="15.75" x14ac:dyDescent="0.2">
      <c r="A3" s="538" t="str">
        <f>'5.1'!A3:H3</f>
        <v>по состоянию на 31.12.2025</v>
      </c>
      <c r="B3" s="538"/>
      <c r="C3" s="538"/>
      <c r="D3" s="81"/>
    </row>
    <row r="4" spans="1:4" ht="14.25" x14ac:dyDescent="0.2">
      <c r="A4" s="543" t="s">
        <v>1010</v>
      </c>
      <c r="B4" s="543"/>
      <c r="C4" s="543"/>
    </row>
    <row r="5" spans="1:4" ht="14.25" x14ac:dyDescent="0.2">
      <c r="A5" s="543" t="s">
        <v>978</v>
      </c>
      <c r="B5" s="543"/>
      <c r="C5" s="543"/>
    </row>
    <row r="6" spans="1:4" ht="15" x14ac:dyDescent="0.2">
      <c r="A6" s="53"/>
      <c r="C6" s="56" t="s">
        <v>977</v>
      </c>
    </row>
    <row r="7" spans="1:4" ht="59.25" customHeight="1" x14ac:dyDescent="0.2">
      <c r="A7" s="234" t="s">
        <v>729</v>
      </c>
      <c r="B7" s="234" t="s">
        <v>3</v>
      </c>
      <c r="C7" s="234" t="s">
        <v>733</v>
      </c>
    </row>
    <row r="8" spans="1:4" x14ac:dyDescent="0.2">
      <c r="A8" s="236">
        <v>1</v>
      </c>
      <c r="B8" s="236">
        <v>2</v>
      </c>
      <c r="C8" s="236">
        <v>3</v>
      </c>
    </row>
    <row r="9" spans="1:4" ht="46.5" customHeight="1" x14ac:dyDescent="0.2">
      <c r="A9" s="231">
        <v>1</v>
      </c>
      <c r="B9" s="240" t="s">
        <v>979</v>
      </c>
      <c r="C9" s="240" t="s">
        <v>984</v>
      </c>
    </row>
    <row r="10" spans="1:4" ht="26.25" hidden="1" thickBot="1" x14ac:dyDescent="0.25">
      <c r="A10" s="232">
        <v>2</v>
      </c>
      <c r="B10" s="304" t="s">
        <v>980</v>
      </c>
      <c r="C10" s="232" t="s">
        <v>126</v>
      </c>
    </row>
    <row r="11" spans="1:4" ht="13.5" hidden="1" thickBot="1" x14ac:dyDescent="0.25">
      <c r="A11" s="57">
        <v>3</v>
      </c>
      <c r="B11" s="184" t="s">
        <v>981</v>
      </c>
      <c r="C11" s="57" t="s">
        <v>126</v>
      </c>
    </row>
    <row r="12" spans="1:4" ht="13.5" hidden="1" thickBot="1" x14ac:dyDescent="0.25">
      <c r="A12" s="57">
        <v>4</v>
      </c>
      <c r="B12" s="184" t="s">
        <v>982</v>
      </c>
      <c r="C12" s="57" t="s">
        <v>126</v>
      </c>
    </row>
    <row r="13" spans="1:4" ht="39" hidden="1" thickBot="1" x14ac:dyDescent="0.25">
      <c r="A13" s="57">
        <v>5</v>
      </c>
      <c r="B13" s="184" t="s">
        <v>983</v>
      </c>
      <c r="C13" s="57" t="s">
        <v>126</v>
      </c>
    </row>
  </sheetData>
  <mergeCells count="5">
    <mergeCell ref="A1:C1"/>
    <mergeCell ref="A2:C2"/>
    <mergeCell ref="A3:C3"/>
    <mergeCell ref="A4:C4"/>
    <mergeCell ref="A5:C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11"/>
  <sheetViews>
    <sheetView view="pageBreakPreview" zoomScaleNormal="100" zoomScaleSheetLayoutView="100" workbookViewId="0">
      <selection activeCell="E17" sqref="E17"/>
    </sheetView>
  </sheetViews>
  <sheetFormatPr defaultRowHeight="12.75" x14ac:dyDescent="0.2"/>
  <cols>
    <col min="1" max="1" width="8.85546875" style="51" customWidth="1"/>
    <col min="2" max="2" width="36.140625" style="51" customWidth="1"/>
    <col min="3" max="3" width="49.140625" style="51" customWidth="1"/>
    <col min="4" max="16384" width="9.140625" style="51"/>
  </cols>
  <sheetData>
    <row r="1" spans="1:4" ht="15.75" x14ac:dyDescent="0.2">
      <c r="A1" s="537" t="s">
        <v>127</v>
      </c>
      <c r="B1" s="537"/>
      <c r="C1" s="537"/>
      <c r="D1" s="80"/>
    </row>
    <row r="2" spans="1:4" ht="15.75" x14ac:dyDescent="0.2">
      <c r="A2" s="538" t="s">
        <v>128</v>
      </c>
      <c r="B2" s="538"/>
      <c r="C2" s="538"/>
      <c r="D2" s="81"/>
    </row>
    <row r="3" spans="1:4" ht="15.75" x14ac:dyDescent="0.2">
      <c r="A3" s="538" t="str">
        <f>'5.1'!A3:H3</f>
        <v>по состоянию на 31.12.2025</v>
      </c>
      <c r="B3" s="538"/>
      <c r="C3" s="538"/>
      <c r="D3" s="81"/>
    </row>
    <row r="4" spans="1:4" ht="14.25" x14ac:dyDescent="0.2">
      <c r="A4" s="543" t="s">
        <v>781</v>
      </c>
      <c r="B4" s="543"/>
      <c r="C4" s="543"/>
    </row>
    <row r="5" spans="1:4" ht="14.25" x14ac:dyDescent="0.2">
      <c r="A5" s="543" t="s">
        <v>780</v>
      </c>
      <c r="B5" s="543"/>
      <c r="C5" s="543"/>
    </row>
    <row r="6" spans="1:4" ht="15" x14ac:dyDescent="0.2">
      <c r="A6" s="53"/>
      <c r="C6" s="56" t="s">
        <v>990</v>
      </c>
    </row>
    <row r="7" spans="1:4" ht="59.25" customHeight="1" x14ac:dyDescent="0.2">
      <c r="A7" s="234" t="s">
        <v>729</v>
      </c>
      <c r="B7" s="234" t="s">
        <v>3</v>
      </c>
      <c r="C7" s="234" t="s">
        <v>733</v>
      </c>
    </row>
    <row r="8" spans="1:4" x14ac:dyDescent="0.2">
      <c r="A8" s="236">
        <v>1</v>
      </c>
      <c r="B8" s="236">
        <v>2</v>
      </c>
      <c r="C8" s="236">
        <v>3</v>
      </c>
    </row>
    <row r="9" spans="1:4" ht="82.5" customHeight="1" x14ac:dyDescent="0.2">
      <c r="A9" s="231">
        <v>1</v>
      </c>
      <c r="B9" s="305" t="s">
        <v>986</v>
      </c>
      <c r="C9" s="305" t="s">
        <v>989</v>
      </c>
    </row>
    <row r="10" spans="1:4" ht="78" customHeight="1" x14ac:dyDescent="0.2">
      <c r="A10" s="231">
        <v>2</v>
      </c>
      <c r="B10" s="305" t="s">
        <v>987</v>
      </c>
      <c r="C10" s="305" t="s">
        <v>985</v>
      </c>
    </row>
    <row r="11" spans="1:4" ht="40.5" customHeight="1" x14ac:dyDescent="0.2">
      <c r="A11" s="231">
        <v>3</v>
      </c>
      <c r="B11" s="305" t="s">
        <v>988</v>
      </c>
      <c r="C11" s="85" t="s">
        <v>660</v>
      </c>
    </row>
  </sheetData>
  <mergeCells count="5">
    <mergeCell ref="A1:C1"/>
    <mergeCell ref="A2:C2"/>
    <mergeCell ref="A3:C3"/>
    <mergeCell ref="A4:C4"/>
    <mergeCell ref="A5:C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41"/>
  <sheetViews>
    <sheetView view="pageBreakPreview" zoomScaleNormal="100" zoomScaleSheetLayoutView="100" workbookViewId="0">
      <selection activeCell="J7" sqref="J7"/>
    </sheetView>
  </sheetViews>
  <sheetFormatPr defaultRowHeight="12.75" x14ac:dyDescent="0.2"/>
  <cols>
    <col min="1" max="1" width="6.7109375" style="117" customWidth="1"/>
    <col min="2" max="7" width="14.5703125" customWidth="1"/>
  </cols>
  <sheetData>
    <row r="1" spans="1:7" s="51" customFormat="1" ht="15.75" x14ac:dyDescent="0.2">
      <c r="A1" s="537" t="s">
        <v>127</v>
      </c>
      <c r="B1" s="537"/>
      <c r="C1" s="537"/>
      <c r="D1" s="537"/>
      <c r="E1" s="537"/>
      <c r="F1" s="537"/>
      <c r="G1" s="537"/>
    </row>
    <row r="2" spans="1:7" s="51" customFormat="1" ht="15.75" x14ac:dyDescent="0.2">
      <c r="A2" s="538" t="s">
        <v>128</v>
      </c>
      <c r="B2" s="538"/>
      <c r="C2" s="538"/>
      <c r="D2" s="538"/>
      <c r="E2" s="538"/>
      <c r="F2" s="538"/>
      <c r="G2" s="538"/>
    </row>
    <row r="3" spans="1:7" s="51" customFormat="1" ht="15.75" x14ac:dyDescent="0.2">
      <c r="A3" s="538" t="str">
        <f>'5.1'!A3:H3</f>
        <v>по состоянию на 31.12.2025</v>
      </c>
      <c r="B3" s="538"/>
      <c r="C3" s="538"/>
      <c r="D3" s="538"/>
      <c r="E3" s="538"/>
      <c r="F3" s="538"/>
      <c r="G3" s="538"/>
    </row>
    <row r="4" spans="1:7" s="51" customFormat="1" ht="14.25" x14ac:dyDescent="0.2">
      <c r="A4" s="539" t="s">
        <v>756</v>
      </c>
      <c r="B4" s="539"/>
      <c r="C4" s="539"/>
      <c r="D4" s="539"/>
      <c r="E4" s="539"/>
      <c r="F4" s="539"/>
      <c r="G4" s="539"/>
    </row>
    <row r="5" spans="1:7" s="51" customFormat="1" ht="29.25" customHeight="1" x14ac:dyDescent="0.2">
      <c r="A5" s="539" t="s">
        <v>755</v>
      </c>
      <c r="B5" s="539"/>
      <c r="C5" s="539"/>
      <c r="D5" s="539"/>
      <c r="E5" s="539"/>
      <c r="F5" s="539"/>
      <c r="G5" s="539"/>
    </row>
    <row r="6" spans="1:7" x14ac:dyDescent="0.2">
      <c r="G6" s="56" t="s">
        <v>724</v>
      </c>
    </row>
    <row r="7" spans="1:7" s="118" customFormat="1" ht="288" customHeight="1" x14ac:dyDescent="0.2">
      <c r="A7" s="306" t="s">
        <v>729</v>
      </c>
      <c r="B7" s="306" t="s">
        <v>3</v>
      </c>
      <c r="C7" s="306" t="s">
        <v>725</v>
      </c>
      <c r="D7" s="306" t="s">
        <v>726</v>
      </c>
      <c r="E7" s="306" t="s">
        <v>727</v>
      </c>
      <c r="F7" s="306" t="s">
        <v>728</v>
      </c>
      <c r="G7" s="306" t="s">
        <v>136</v>
      </c>
    </row>
    <row r="8" spans="1:7" s="185" customFormat="1" x14ac:dyDescent="0.2">
      <c r="A8" s="307">
        <v>1</v>
      </c>
      <c r="B8" s="307">
        <v>2</v>
      </c>
      <c r="C8" s="307">
        <v>3</v>
      </c>
      <c r="D8" s="307">
        <v>4</v>
      </c>
      <c r="E8" s="307">
        <v>5</v>
      </c>
      <c r="F8" s="307">
        <v>6</v>
      </c>
      <c r="G8" s="307">
        <v>7</v>
      </c>
    </row>
    <row r="9" spans="1:7" s="51" customFormat="1" ht="37.5" customHeight="1" x14ac:dyDescent="0.2">
      <c r="A9" s="308">
        <v>1</v>
      </c>
      <c r="B9" s="256" t="s">
        <v>991</v>
      </c>
      <c r="C9" s="368">
        <f>SUM(C10:C15)</f>
        <v>0</v>
      </c>
      <c r="D9" s="368">
        <f t="shared" ref="D9:G9" si="0">SUM(D10:D15)</f>
        <v>7793.0196500000002</v>
      </c>
      <c r="E9" s="368">
        <f t="shared" si="0"/>
        <v>0</v>
      </c>
      <c r="F9" s="368">
        <f t="shared" si="0"/>
        <v>0</v>
      </c>
      <c r="G9" s="368">
        <f t="shared" si="0"/>
        <v>7793.0196500000002</v>
      </c>
    </row>
    <row r="10" spans="1:7" s="51" customFormat="1" x14ac:dyDescent="0.2">
      <c r="A10" s="271">
        <v>2</v>
      </c>
      <c r="B10" s="88" t="s">
        <v>730</v>
      </c>
      <c r="C10" s="257">
        <v>0</v>
      </c>
      <c r="D10" s="257">
        <f>7793019.65/1000</f>
        <v>7793.0196500000002</v>
      </c>
      <c r="E10" s="257">
        <v>0</v>
      </c>
      <c r="F10" s="257">
        <v>0</v>
      </c>
      <c r="G10" s="257">
        <f>SUM(C10:F10)</f>
        <v>7793.0196500000002</v>
      </c>
    </row>
    <row r="11" spans="1:7" s="51" customFormat="1" ht="38.25" hidden="1" x14ac:dyDescent="0.2">
      <c r="A11" s="271">
        <v>3</v>
      </c>
      <c r="B11" s="88" t="s">
        <v>992</v>
      </c>
      <c r="C11" s="257">
        <v>0</v>
      </c>
      <c r="D11" s="257">
        <v>0</v>
      </c>
      <c r="E11" s="257">
        <v>0</v>
      </c>
      <c r="F11" s="257">
        <v>0</v>
      </c>
      <c r="G11" s="257">
        <f>SUM(C11:F11)</f>
        <v>0</v>
      </c>
    </row>
    <row r="12" spans="1:7" s="51" customFormat="1" ht="25.5" hidden="1" x14ac:dyDescent="0.2">
      <c r="A12" s="271">
        <v>4</v>
      </c>
      <c r="B12" s="88" t="s">
        <v>731</v>
      </c>
      <c r="C12" s="257">
        <v>0</v>
      </c>
      <c r="D12" s="257">
        <v>0</v>
      </c>
      <c r="E12" s="257">
        <v>0</v>
      </c>
      <c r="F12" s="257">
        <v>0</v>
      </c>
      <c r="G12" s="257">
        <f t="shared" ref="G12:G15" si="1">SUM(C12:F12)</f>
        <v>0</v>
      </c>
    </row>
    <row r="13" spans="1:7" s="51" customFormat="1" ht="65.25" hidden="1" customHeight="1" thickBot="1" x14ac:dyDescent="0.25">
      <c r="A13" s="271">
        <v>5</v>
      </c>
      <c r="B13" s="88" t="s">
        <v>993</v>
      </c>
      <c r="C13" s="257">
        <v>0</v>
      </c>
      <c r="D13" s="257">
        <v>0</v>
      </c>
      <c r="E13" s="257">
        <v>0</v>
      </c>
      <c r="F13" s="257">
        <v>0</v>
      </c>
      <c r="G13" s="257">
        <f t="shared" si="1"/>
        <v>0</v>
      </c>
    </row>
    <row r="14" spans="1:7" s="51" customFormat="1" ht="89.25" hidden="1" x14ac:dyDescent="0.2">
      <c r="A14" s="271">
        <v>6</v>
      </c>
      <c r="B14" s="88" t="s">
        <v>994</v>
      </c>
      <c r="C14" s="257">
        <v>0</v>
      </c>
      <c r="D14" s="257">
        <v>0</v>
      </c>
      <c r="E14" s="257">
        <v>0</v>
      </c>
      <c r="F14" s="257">
        <v>0</v>
      </c>
      <c r="G14" s="257">
        <f t="shared" ref="G14" si="2">SUM(C14:F14)</f>
        <v>0</v>
      </c>
    </row>
    <row r="15" spans="1:7" s="51" customFormat="1" hidden="1" x14ac:dyDescent="0.2">
      <c r="A15" s="271">
        <v>7</v>
      </c>
      <c r="B15" s="88" t="s">
        <v>422</v>
      </c>
      <c r="C15" s="257">
        <v>0</v>
      </c>
      <c r="D15" s="257">
        <v>0</v>
      </c>
      <c r="E15" s="257">
        <v>0</v>
      </c>
      <c r="F15" s="257">
        <v>0</v>
      </c>
      <c r="G15" s="257">
        <f t="shared" si="1"/>
        <v>0</v>
      </c>
    </row>
    <row r="16" spans="1:7" s="51" customFormat="1" ht="38.25" hidden="1" x14ac:dyDescent="0.2">
      <c r="A16" s="274">
        <v>8</v>
      </c>
      <c r="B16" s="87" t="s">
        <v>732</v>
      </c>
      <c r="C16" s="368">
        <f>SUM(C17:C20)</f>
        <v>0</v>
      </c>
      <c r="D16" s="368">
        <f t="shared" ref="D16:G16" si="3">SUM(D17:D20)</f>
        <v>0</v>
      </c>
      <c r="E16" s="368">
        <f t="shared" si="3"/>
        <v>0</v>
      </c>
      <c r="F16" s="368">
        <f t="shared" si="3"/>
        <v>0</v>
      </c>
      <c r="G16" s="368">
        <f t="shared" si="3"/>
        <v>0</v>
      </c>
    </row>
    <row r="17" spans="1:7" s="51" customFormat="1" ht="89.25" hidden="1" x14ac:dyDescent="0.2">
      <c r="A17" s="271">
        <v>9</v>
      </c>
      <c r="B17" s="88" t="s">
        <v>995</v>
      </c>
      <c r="C17" s="257">
        <v>0</v>
      </c>
      <c r="D17" s="257">
        <v>0</v>
      </c>
      <c r="E17" s="257">
        <v>0</v>
      </c>
      <c r="F17" s="257">
        <v>0</v>
      </c>
      <c r="G17" s="257">
        <f>SUM(C17:F17)</f>
        <v>0</v>
      </c>
    </row>
    <row r="18" spans="1:7" s="51" customFormat="1" ht="60.75" hidden="1" customHeight="1" thickBot="1" x14ac:dyDescent="0.25">
      <c r="A18" s="271">
        <v>10</v>
      </c>
      <c r="B18" s="88" t="s">
        <v>996</v>
      </c>
      <c r="C18" s="257">
        <v>0</v>
      </c>
      <c r="D18" s="257">
        <v>0</v>
      </c>
      <c r="E18" s="257">
        <v>0</v>
      </c>
      <c r="F18" s="257">
        <v>0</v>
      </c>
      <c r="G18" s="257">
        <f t="shared" ref="G18:G20" si="4">SUM(C18:F18)</f>
        <v>0</v>
      </c>
    </row>
    <row r="19" spans="1:7" s="51" customFormat="1" ht="59.25" hidden="1" customHeight="1" thickBot="1" x14ac:dyDescent="0.25">
      <c r="A19" s="271">
        <v>11</v>
      </c>
      <c r="B19" s="88" t="s">
        <v>368</v>
      </c>
      <c r="C19" s="257">
        <v>0</v>
      </c>
      <c r="D19" s="257">
        <v>0</v>
      </c>
      <c r="E19" s="257">
        <v>0</v>
      </c>
      <c r="F19" s="257">
        <v>0</v>
      </c>
      <c r="G19" s="257">
        <f t="shared" si="4"/>
        <v>0</v>
      </c>
    </row>
    <row r="20" spans="1:7" s="51" customFormat="1" hidden="1" x14ac:dyDescent="0.2">
      <c r="A20" s="271">
        <v>12</v>
      </c>
      <c r="B20" s="88" t="s">
        <v>422</v>
      </c>
      <c r="C20" s="257">
        <v>0</v>
      </c>
      <c r="D20" s="257">
        <v>0</v>
      </c>
      <c r="E20" s="257">
        <v>0</v>
      </c>
      <c r="F20" s="257">
        <v>0</v>
      </c>
      <c r="G20" s="257">
        <f t="shared" si="4"/>
        <v>0</v>
      </c>
    </row>
    <row r="21" spans="1:7" s="51" customFormat="1" x14ac:dyDescent="0.2">
      <c r="A21" s="308">
        <v>13</v>
      </c>
      <c r="B21" s="87" t="s">
        <v>136</v>
      </c>
      <c r="C21" s="368">
        <f>C16+C9</f>
        <v>0</v>
      </c>
      <c r="D21" s="368">
        <f t="shared" ref="D21:G21" si="5">D16+D9</f>
        <v>7793.0196500000002</v>
      </c>
      <c r="E21" s="368">
        <f t="shared" si="5"/>
        <v>0</v>
      </c>
      <c r="F21" s="368">
        <f t="shared" si="5"/>
        <v>0</v>
      </c>
      <c r="G21" s="368">
        <f t="shared" si="5"/>
        <v>7793.0196500000002</v>
      </c>
    </row>
    <row r="22" spans="1:7" s="51" customFormat="1" ht="26.25" hidden="1" thickBot="1" x14ac:dyDescent="0.25">
      <c r="A22" s="371">
        <v>14</v>
      </c>
      <c r="B22" s="300" t="s">
        <v>733</v>
      </c>
      <c r="C22" s="599"/>
      <c r="D22" s="599"/>
      <c r="E22" s="599"/>
      <c r="F22" s="599"/>
      <c r="G22" s="599"/>
    </row>
    <row r="23" spans="1:7" s="186" customFormat="1" x14ac:dyDescent="0.2">
      <c r="A23" s="185"/>
    </row>
    <row r="24" spans="1:7" s="186" customFormat="1" ht="44.25" customHeight="1" x14ac:dyDescent="0.2">
      <c r="A24" s="600" t="s">
        <v>746</v>
      </c>
      <c r="B24" s="600"/>
      <c r="C24" s="600"/>
      <c r="D24" s="600"/>
      <c r="E24" s="600"/>
      <c r="F24" s="600"/>
      <c r="G24" s="600"/>
    </row>
    <row r="25" spans="1:7" s="186" customFormat="1" x14ac:dyDescent="0.2">
      <c r="A25" s="185"/>
      <c r="G25" s="56" t="s">
        <v>724</v>
      </c>
    </row>
    <row r="26" spans="1:7" s="118" customFormat="1" ht="288" customHeight="1" x14ac:dyDescent="0.2">
      <c r="A26" s="306" t="s">
        <v>729</v>
      </c>
      <c r="B26" s="306" t="s">
        <v>3</v>
      </c>
      <c r="C26" s="306" t="s">
        <v>725</v>
      </c>
      <c r="D26" s="306" t="s">
        <v>726</v>
      </c>
      <c r="E26" s="306" t="s">
        <v>727</v>
      </c>
      <c r="F26" s="306" t="s">
        <v>728</v>
      </c>
      <c r="G26" s="306" t="s">
        <v>136</v>
      </c>
    </row>
    <row r="27" spans="1:7" s="185" customFormat="1" x14ac:dyDescent="0.2">
      <c r="A27" s="307">
        <v>1</v>
      </c>
      <c r="B27" s="307">
        <v>2</v>
      </c>
      <c r="C27" s="307">
        <v>3</v>
      </c>
      <c r="D27" s="307">
        <v>4</v>
      </c>
      <c r="E27" s="307">
        <v>5</v>
      </c>
      <c r="F27" s="307">
        <v>6</v>
      </c>
      <c r="G27" s="307">
        <v>7</v>
      </c>
    </row>
    <row r="28" spans="1:7" s="51" customFormat="1" ht="46.5" customHeight="1" x14ac:dyDescent="0.2">
      <c r="A28" s="308">
        <v>1</v>
      </c>
      <c r="B28" s="256" t="s">
        <v>1162</v>
      </c>
      <c r="C28" s="296">
        <f>SUM(C29:C34)</f>
        <v>0</v>
      </c>
      <c r="D28" s="309" t="s">
        <v>1188</v>
      </c>
      <c r="E28" s="296">
        <f t="shared" ref="E28:F28" si="6">SUM(E29:E34)</f>
        <v>0</v>
      </c>
      <c r="F28" s="296">
        <f t="shared" si="6"/>
        <v>0</v>
      </c>
      <c r="G28" s="309" t="s">
        <v>1188</v>
      </c>
    </row>
    <row r="29" spans="1:7" s="51" customFormat="1" x14ac:dyDescent="0.2">
      <c r="A29" s="271">
        <v>2</v>
      </c>
      <c r="B29" s="88" t="s">
        <v>730</v>
      </c>
      <c r="C29" s="257">
        <v>0</v>
      </c>
      <c r="D29" s="261" t="s">
        <v>1188</v>
      </c>
      <c r="E29" s="257">
        <v>0</v>
      </c>
      <c r="F29" s="257">
        <v>0</v>
      </c>
      <c r="G29" s="261" t="s">
        <v>1188</v>
      </c>
    </row>
    <row r="30" spans="1:7" s="51" customFormat="1" ht="38.25" hidden="1" x14ac:dyDescent="0.2">
      <c r="A30" s="271">
        <v>3</v>
      </c>
      <c r="B30" s="88" t="s">
        <v>992</v>
      </c>
      <c r="C30" s="257">
        <v>0</v>
      </c>
      <c r="D30" s="259">
        <v>0</v>
      </c>
      <c r="E30" s="257">
        <v>0</v>
      </c>
      <c r="F30" s="257">
        <v>0</v>
      </c>
      <c r="G30" s="259">
        <f t="shared" ref="G30" si="7">SUM(C30:F30)</f>
        <v>0</v>
      </c>
    </row>
    <row r="31" spans="1:7" s="51" customFormat="1" ht="25.5" hidden="1" x14ac:dyDescent="0.2">
      <c r="A31" s="271">
        <v>4</v>
      </c>
      <c r="B31" s="88" t="s">
        <v>731</v>
      </c>
      <c r="C31" s="257">
        <v>0</v>
      </c>
      <c r="D31" s="259">
        <v>0</v>
      </c>
      <c r="E31" s="257">
        <v>0</v>
      </c>
      <c r="F31" s="257">
        <v>0</v>
      </c>
      <c r="G31" s="259">
        <f t="shared" ref="G31:G34" si="8">SUM(C31:F31)</f>
        <v>0</v>
      </c>
    </row>
    <row r="32" spans="1:7" s="51" customFormat="1" ht="89.25" hidden="1" x14ac:dyDescent="0.2">
      <c r="A32" s="271">
        <v>5</v>
      </c>
      <c r="B32" s="88" t="s">
        <v>993</v>
      </c>
      <c r="C32" s="257">
        <v>0</v>
      </c>
      <c r="D32" s="259">
        <v>0</v>
      </c>
      <c r="E32" s="257">
        <v>0</v>
      </c>
      <c r="F32" s="257">
        <v>0</v>
      </c>
      <c r="G32" s="259">
        <f t="shared" si="8"/>
        <v>0</v>
      </c>
    </row>
    <row r="33" spans="1:7" s="51" customFormat="1" ht="65.25" hidden="1" customHeight="1" thickBot="1" x14ac:dyDescent="0.25">
      <c r="A33" s="271">
        <v>6</v>
      </c>
      <c r="B33" s="88" t="s">
        <v>994</v>
      </c>
      <c r="C33" s="257">
        <v>0</v>
      </c>
      <c r="D33" s="259">
        <v>0</v>
      </c>
      <c r="E33" s="257">
        <v>0</v>
      </c>
      <c r="F33" s="257">
        <v>0</v>
      </c>
      <c r="G33" s="259">
        <f t="shared" si="8"/>
        <v>0</v>
      </c>
    </row>
    <row r="34" spans="1:7" s="51" customFormat="1" hidden="1" x14ac:dyDescent="0.2">
      <c r="A34" s="271">
        <v>7</v>
      </c>
      <c r="B34" s="88" t="s">
        <v>422</v>
      </c>
      <c r="C34" s="257">
        <v>0</v>
      </c>
      <c r="D34" s="259">
        <v>0</v>
      </c>
      <c r="E34" s="257">
        <v>0</v>
      </c>
      <c r="F34" s="257">
        <v>0</v>
      </c>
      <c r="G34" s="259">
        <f t="shared" si="8"/>
        <v>0</v>
      </c>
    </row>
    <row r="35" spans="1:7" s="51" customFormat="1" ht="38.25" hidden="1" x14ac:dyDescent="0.2">
      <c r="A35" s="274">
        <v>8</v>
      </c>
      <c r="B35" s="87" t="s">
        <v>732</v>
      </c>
      <c r="C35" s="296">
        <f>SUM(C36:C39)</f>
        <v>0</v>
      </c>
      <c r="D35" s="310">
        <f t="shared" ref="D35:G35" si="9">SUM(D36:D39)</f>
        <v>0</v>
      </c>
      <c r="E35" s="296">
        <f t="shared" si="9"/>
        <v>0</v>
      </c>
      <c r="F35" s="296">
        <f t="shared" si="9"/>
        <v>0</v>
      </c>
      <c r="G35" s="310">
        <f t="shared" si="9"/>
        <v>0</v>
      </c>
    </row>
    <row r="36" spans="1:7" s="51" customFormat="1" ht="86.25" hidden="1" customHeight="1" thickBot="1" x14ac:dyDescent="0.25">
      <c r="A36" s="271">
        <v>9</v>
      </c>
      <c r="B36" s="88" t="s">
        <v>995</v>
      </c>
      <c r="C36" s="257">
        <v>0</v>
      </c>
      <c r="D36" s="259">
        <v>0</v>
      </c>
      <c r="E36" s="257">
        <v>0</v>
      </c>
      <c r="F36" s="257">
        <v>0</v>
      </c>
      <c r="G36" s="259">
        <f>SUM(C36:F36)</f>
        <v>0</v>
      </c>
    </row>
    <row r="37" spans="1:7" s="51" customFormat="1" ht="60.75" hidden="1" customHeight="1" thickBot="1" x14ac:dyDescent="0.25">
      <c r="A37" s="271">
        <v>10</v>
      </c>
      <c r="B37" s="88" t="s">
        <v>996</v>
      </c>
      <c r="C37" s="257">
        <v>0</v>
      </c>
      <c r="D37" s="259">
        <v>0</v>
      </c>
      <c r="E37" s="257">
        <v>0</v>
      </c>
      <c r="F37" s="257">
        <v>0</v>
      </c>
      <c r="G37" s="259">
        <f t="shared" ref="G37:G39" si="10">SUM(C37:F37)</f>
        <v>0</v>
      </c>
    </row>
    <row r="38" spans="1:7" s="51" customFormat="1" ht="59.25" hidden="1" customHeight="1" thickBot="1" x14ac:dyDescent="0.25">
      <c r="A38" s="271">
        <v>11</v>
      </c>
      <c r="B38" s="88" t="s">
        <v>368</v>
      </c>
      <c r="C38" s="257">
        <v>0</v>
      </c>
      <c r="D38" s="259">
        <v>0</v>
      </c>
      <c r="E38" s="257">
        <v>0</v>
      </c>
      <c r="F38" s="257">
        <v>0</v>
      </c>
      <c r="G38" s="259">
        <f t="shared" si="10"/>
        <v>0</v>
      </c>
    </row>
    <row r="39" spans="1:7" s="51" customFormat="1" hidden="1" x14ac:dyDescent="0.2">
      <c r="A39" s="271">
        <v>12</v>
      </c>
      <c r="B39" s="88" t="s">
        <v>422</v>
      </c>
      <c r="C39" s="257">
        <v>0</v>
      </c>
      <c r="D39" s="259">
        <v>0</v>
      </c>
      <c r="E39" s="257">
        <v>0</v>
      </c>
      <c r="F39" s="257">
        <v>0</v>
      </c>
      <c r="G39" s="259">
        <f t="shared" si="10"/>
        <v>0</v>
      </c>
    </row>
    <row r="40" spans="1:7" s="51" customFormat="1" x14ac:dyDescent="0.2">
      <c r="A40" s="308">
        <v>13</v>
      </c>
      <c r="B40" s="87" t="s">
        <v>136</v>
      </c>
      <c r="C40" s="296">
        <f>C35+C28</f>
        <v>0</v>
      </c>
      <c r="D40" s="309" t="s">
        <v>1188</v>
      </c>
      <c r="E40" s="296">
        <f t="shared" ref="E40:F40" si="11">E35+E28</f>
        <v>0</v>
      </c>
      <c r="F40" s="296">
        <f t="shared" si="11"/>
        <v>0</v>
      </c>
      <c r="G40" s="309" t="s">
        <v>1188</v>
      </c>
    </row>
    <row r="41" spans="1:7" s="51" customFormat="1" ht="26.25" hidden="1" thickBot="1" x14ac:dyDescent="0.25">
      <c r="A41" s="299">
        <v>14</v>
      </c>
      <c r="B41" s="300" t="s">
        <v>733</v>
      </c>
      <c r="C41" s="599"/>
      <c r="D41" s="599"/>
      <c r="E41" s="599"/>
      <c r="F41" s="599"/>
      <c r="G41" s="599"/>
    </row>
  </sheetData>
  <mergeCells count="8">
    <mergeCell ref="C41:G41"/>
    <mergeCell ref="A24:G24"/>
    <mergeCell ref="C22:G22"/>
    <mergeCell ref="A1:G1"/>
    <mergeCell ref="A2:G2"/>
    <mergeCell ref="A3:G3"/>
    <mergeCell ref="A4:G4"/>
    <mergeCell ref="A5:G5"/>
  </mergeCells>
  <printOptions horizontalCentered="1"/>
  <pageMargins left="0.39370078740157483" right="0.39370078740157483" top="0.39370078740157483" bottom="0.39370078740157483" header="0.31496062992125984" footer="0.31496062992125984"/>
  <pageSetup paperSize="9" scale="97" orientation="portrait" horizontalDpi="0" verticalDpi="0" r:id="rId1"/>
  <rowBreaks count="1" manualBreakCount="1">
    <brk id="2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K69"/>
  <sheetViews>
    <sheetView view="pageBreakPreview" zoomScaleNormal="100" zoomScaleSheetLayoutView="100" workbookViewId="0">
      <selection activeCell="Z69" sqref="Z69"/>
    </sheetView>
  </sheetViews>
  <sheetFormatPr defaultColWidth="0.85546875" defaultRowHeight="15" x14ac:dyDescent="0.25"/>
  <cols>
    <col min="1" max="54" width="0.85546875" style="25"/>
    <col min="55" max="55" width="5" style="25" customWidth="1"/>
    <col min="56" max="61" width="0.85546875" style="25"/>
    <col min="62" max="62" width="4.85546875" style="25" customWidth="1"/>
    <col min="63" max="68" width="0.85546875" style="25"/>
    <col min="69" max="69" width="1.140625" style="25" customWidth="1"/>
    <col min="70" max="75" width="0.85546875" style="25"/>
    <col min="76" max="76" width="1.140625" style="25" customWidth="1"/>
    <col min="77" max="83" width="0.85546875" style="25" customWidth="1"/>
    <col min="84" max="84" width="1.42578125" style="25" customWidth="1"/>
    <col min="85" max="91" width="0.85546875" style="25" customWidth="1"/>
    <col min="92" max="92" width="1.28515625" style="25" customWidth="1"/>
    <col min="93" max="106" width="0.85546875" style="25" customWidth="1"/>
    <col min="107" max="107" width="1.140625" style="25" customWidth="1"/>
    <col min="108" max="117" width="0.85546875" style="25" customWidth="1"/>
    <col min="118" max="118" width="0.42578125" style="25" customWidth="1"/>
    <col min="119" max="126" width="0.85546875" style="25" customWidth="1"/>
    <col min="127" max="127" width="2.140625" style="25" customWidth="1"/>
    <col min="128" max="136" width="0.85546875" style="25" customWidth="1"/>
    <col min="137" max="137" width="1.140625" style="25" customWidth="1"/>
    <col min="138" max="143" width="0.85546875" style="25" customWidth="1"/>
    <col min="144" max="144" width="2" style="25" customWidth="1"/>
    <col min="145" max="150" width="0.85546875" style="25" customWidth="1"/>
    <col min="151" max="151" width="2.28515625" style="25" customWidth="1"/>
    <col min="152" max="152" width="6" style="142" customWidth="1"/>
    <col min="153" max="159" width="0.85546875" style="25"/>
    <col min="160" max="160" width="5" style="25" customWidth="1"/>
    <col min="161" max="161" width="11.140625" style="25" customWidth="1"/>
    <col min="162" max="162" width="0.85546875" style="25"/>
    <col min="163" max="167" width="0.85546875" style="142"/>
    <col min="168" max="16384" width="0.85546875" style="25"/>
  </cols>
  <sheetData>
    <row r="1" spans="1:161" ht="14.25" customHeight="1" x14ac:dyDescent="0.25"/>
    <row r="2" spans="1:161" ht="6" customHeight="1" x14ac:dyDescent="0.25"/>
    <row r="3" spans="1:161" s="3" customFormat="1" ht="18.75" customHeight="1" x14ac:dyDescent="0.2">
      <c r="CZ3" s="503" t="s">
        <v>53</v>
      </c>
      <c r="DA3" s="503"/>
      <c r="DB3" s="503"/>
      <c r="DC3" s="503"/>
      <c r="DD3" s="503"/>
      <c r="DE3" s="503"/>
      <c r="DF3" s="503"/>
      <c r="DG3" s="503"/>
      <c r="DH3" s="503"/>
      <c r="DI3" s="503"/>
      <c r="DJ3" s="503"/>
      <c r="DK3" s="503"/>
      <c r="DL3" s="503"/>
      <c r="DM3" s="503"/>
      <c r="DN3" s="503"/>
      <c r="DO3" s="504" t="s">
        <v>23</v>
      </c>
      <c r="DP3" s="504"/>
      <c r="DQ3" s="504"/>
      <c r="DR3" s="504"/>
      <c r="DS3" s="504"/>
      <c r="DT3" s="504"/>
      <c r="DU3" s="504"/>
      <c r="DV3" s="504"/>
      <c r="DW3" s="504"/>
      <c r="DX3" s="504"/>
      <c r="DY3" s="504"/>
      <c r="DZ3" s="504"/>
      <c r="EA3" s="504"/>
      <c r="EB3" s="504"/>
      <c r="EC3" s="504"/>
      <c r="ED3" s="504"/>
      <c r="EE3" s="504"/>
      <c r="EF3" s="504"/>
      <c r="EG3" s="504"/>
      <c r="EH3" s="504"/>
      <c r="EI3" s="504"/>
      <c r="EJ3" s="504"/>
      <c r="EK3" s="504"/>
      <c r="EL3" s="504"/>
      <c r="EM3" s="504"/>
      <c r="EN3" s="504"/>
      <c r="EO3" s="504"/>
      <c r="EP3" s="504"/>
      <c r="EQ3" s="504"/>
      <c r="ER3" s="504"/>
      <c r="ES3" s="504"/>
      <c r="ET3" s="504"/>
      <c r="EU3" s="504"/>
      <c r="EV3" s="504"/>
      <c r="EW3" s="504"/>
      <c r="EX3" s="504"/>
      <c r="EY3" s="504"/>
      <c r="EZ3" s="504"/>
      <c r="FA3" s="504"/>
      <c r="FB3" s="504"/>
      <c r="FC3" s="504"/>
      <c r="FD3" s="504"/>
      <c r="FE3" s="504"/>
    </row>
    <row r="4" spans="1:161" s="3" customFormat="1" ht="42.75" customHeight="1" x14ac:dyDescent="0.2">
      <c r="CZ4" s="503"/>
      <c r="DA4" s="503"/>
      <c r="DB4" s="503"/>
      <c r="DC4" s="503"/>
      <c r="DD4" s="503"/>
      <c r="DE4" s="503"/>
      <c r="DF4" s="503"/>
      <c r="DG4" s="503"/>
      <c r="DH4" s="503"/>
      <c r="DI4" s="503"/>
      <c r="DJ4" s="503"/>
      <c r="DK4" s="503"/>
      <c r="DL4" s="503"/>
      <c r="DM4" s="503"/>
      <c r="DN4" s="503"/>
      <c r="DO4" s="505" t="s">
        <v>24</v>
      </c>
      <c r="DP4" s="505"/>
      <c r="DQ4" s="505"/>
      <c r="DR4" s="505"/>
      <c r="DS4" s="505"/>
      <c r="DT4" s="505"/>
      <c r="DU4" s="505"/>
      <c r="DV4" s="505"/>
      <c r="DW4" s="505"/>
      <c r="DX4" s="505" t="s">
        <v>907</v>
      </c>
      <c r="DY4" s="505"/>
      <c r="DZ4" s="505"/>
      <c r="EA4" s="505"/>
      <c r="EB4" s="505"/>
      <c r="EC4" s="505"/>
      <c r="ED4" s="505"/>
      <c r="EE4" s="505"/>
      <c r="EF4" s="505"/>
      <c r="EG4" s="505"/>
      <c r="EH4" s="505"/>
      <c r="EI4" s="505"/>
      <c r="EJ4" s="505"/>
      <c r="EK4" s="505"/>
      <c r="EL4" s="505"/>
      <c r="EM4" s="505"/>
      <c r="EN4" s="505"/>
      <c r="EO4" s="505"/>
      <c r="EP4" s="505"/>
      <c r="EQ4" s="505"/>
      <c r="ER4" s="505"/>
      <c r="ES4" s="505"/>
      <c r="ET4" s="505"/>
      <c r="EU4" s="505"/>
      <c r="EV4" s="505"/>
      <c r="EW4" s="505"/>
      <c r="EX4" s="505"/>
      <c r="EY4" s="505"/>
      <c r="EZ4" s="505" t="s">
        <v>906</v>
      </c>
      <c r="FA4" s="505"/>
      <c r="FB4" s="505"/>
      <c r="FC4" s="505"/>
      <c r="FD4" s="505"/>
      <c r="FE4" s="505"/>
    </row>
    <row r="5" spans="1:161" s="3" customFormat="1" ht="18.75" customHeight="1" x14ac:dyDescent="0.2">
      <c r="CZ5" s="375" t="s">
        <v>119</v>
      </c>
      <c r="DA5" s="375"/>
      <c r="DB5" s="375"/>
      <c r="DC5" s="375"/>
      <c r="DD5" s="375"/>
      <c r="DE5" s="375"/>
      <c r="DF5" s="375"/>
      <c r="DG5" s="375"/>
      <c r="DH5" s="375"/>
      <c r="DI5" s="375"/>
      <c r="DJ5" s="375"/>
      <c r="DK5" s="375"/>
      <c r="DL5" s="375"/>
      <c r="DM5" s="375"/>
      <c r="DN5" s="375"/>
      <c r="DO5" s="375" t="s">
        <v>120</v>
      </c>
      <c r="DP5" s="375"/>
      <c r="DQ5" s="375"/>
      <c r="DR5" s="375"/>
      <c r="DS5" s="375"/>
      <c r="DT5" s="375"/>
      <c r="DU5" s="375"/>
      <c r="DV5" s="375"/>
      <c r="DW5" s="375"/>
      <c r="DX5" s="375" t="s">
        <v>121</v>
      </c>
      <c r="DY5" s="375"/>
      <c r="DZ5" s="375"/>
      <c r="EA5" s="375"/>
      <c r="EB5" s="375"/>
      <c r="EC5" s="375"/>
      <c r="ED5" s="375"/>
      <c r="EE5" s="375"/>
      <c r="EF5" s="375"/>
      <c r="EG5" s="375"/>
      <c r="EH5" s="375"/>
      <c r="EI5" s="375"/>
      <c r="EJ5" s="375"/>
      <c r="EK5" s="375"/>
      <c r="EL5" s="375"/>
      <c r="EM5" s="375"/>
      <c r="EN5" s="375"/>
      <c r="EO5" s="375"/>
      <c r="EP5" s="375"/>
      <c r="EQ5" s="375"/>
      <c r="ER5" s="375"/>
      <c r="ES5" s="375"/>
      <c r="ET5" s="375"/>
      <c r="EU5" s="375"/>
      <c r="EV5" s="375"/>
      <c r="EW5" s="375"/>
      <c r="EX5" s="375"/>
      <c r="EY5" s="375"/>
      <c r="EZ5" s="375" t="s">
        <v>908</v>
      </c>
      <c r="FA5" s="375"/>
      <c r="FB5" s="375"/>
      <c r="FC5" s="375"/>
      <c r="FD5" s="375"/>
      <c r="FE5" s="375"/>
    </row>
    <row r="6" spans="1:161" s="4" customFormat="1" x14ac:dyDescent="0.25">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row>
    <row r="7" spans="1:161" s="5" customFormat="1" ht="15.75" x14ac:dyDescent="0.25">
      <c r="A7" s="467" t="s">
        <v>909</v>
      </c>
      <c r="B7" s="467"/>
      <c r="C7" s="467"/>
      <c r="D7" s="467"/>
      <c r="E7" s="467"/>
      <c r="F7" s="467"/>
      <c r="G7" s="467"/>
      <c r="H7" s="467"/>
      <c r="I7" s="467"/>
      <c r="J7" s="467"/>
      <c r="K7" s="467"/>
      <c r="L7" s="467"/>
      <c r="M7" s="467"/>
      <c r="N7" s="467"/>
      <c r="O7" s="467"/>
      <c r="P7" s="467"/>
      <c r="Q7" s="467"/>
      <c r="R7" s="467"/>
      <c r="S7" s="467"/>
      <c r="T7" s="467"/>
      <c r="U7" s="467"/>
      <c r="V7" s="467"/>
      <c r="W7" s="467"/>
      <c r="X7" s="467"/>
      <c r="Y7" s="467"/>
      <c r="Z7" s="467"/>
      <c r="AA7" s="467"/>
      <c r="AB7" s="467"/>
      <c r="AC7" s="467"/>
      <c r="AD7" s="467"/>
      <c r="AE7" s="467"/>
      <c r="AF7" s="467"/>
      <c r="AG7" s="467"/>
      <c r="AH7" s="467"/>
      <c r="AI7" s="467"/>
      <c r="AJ7" s="467"/>
      <c r="AK7" s="467"/>
      <c r="AL7" s="467"/>
      <c r="AM7" s="467"/>
      <c r="AN7" s="467"/>
      <c r="AO7" s="467"/>
      <c r="AP7" s="467"/>
      <c r="AQ7" s="467"/>
      <c r="AR7" s="467"/>
      <c r="AS7" s="467"/>
      <c r="AT7" s="467"/>
      <c r="AU7" s="467"/>
      <c r="AV7" s="467"/>
      <c r="AW7" s="467"/>
      <c r="AX7" s="467"/>
      <c r="AY7" s="467"/>
      <c r="AZ7" s="467"/>
      <c r="BA7" s="467"/>
      <c r="BB7" s="467"/>
      <c r="BC7" s="467"/>
      <c r="BD7" s="467"/>
      <c r="BE7" s="467"/>
      <c r="BF7" s="467"/>
      <c r="BG7" s="467"/>
      <c r="BH7" s="467"/>
      <c r="BI7" s="467"/>
      <c r="BJ7" s="467"/>
      <c r="BK7" s="467"/>
      <c r="BL7" s="467"/>
      <c r="BM7" s="467"/>
      <c r="BN7" s="467"/>
      <c r="BO7" s="467"/>
      <c r="BP7" s="467"/>
      <c r="BQ7" s="467"/>
      <c r="BR7" s="467"/>
      <c r="BS7" s="467"/>
      <c r="BT7" s="467"/>
      <c r="BU7" s="467"/>
      <c r="BV7" s="467"/>
      <c r="BW7" s="467"/>
      <c r="BX7" s="467"/>
      <c r="BY7" s="467"/>
      <c r="BZ7" s="467"/>
      <c r="CA7" s="467"/>
      <c r="CB7" s="467"/>
      <c r="CC7" s="467"/>
      <c r="CD7" s="467"/>
      <c r="CE7" s="467"/>
      <c r="CF7" s="467"/>
      <c r="CG7" s="467"/>
      <c r="CH7" s="467"/>
      <c r="CI7" s="467"/>
      <c r="CJ7" s="467"/>
      <c r="CK7" s="467"/>
      <c r="CL7" s="467"/>
      <c r="CM7" s="467"/>
      <c r="CN7" s="467"/>
      <c r="CO7" s="467"/>
      <c r="CP7" s="467"/>
      <c r="CQ7" s="467"/>
      <c r="CR7" s="467"/>
      <c r="CS7" s="467"/>
      <c r="CT7" s="467"/>
      <c r="CU7" s="467"/>
      <c r="CV7" s="467"/>
      <c r="CW7" s="467"/>
      <c r="CX7" s="467"/>
      <c r="CY7" s="467"/>
      <c r="CZ7" s="467"/>
      <c r="DA7" s="467"/>
      <c r="DB7" s="467"/>
      <c r="DC7" s="467"/>
      <c r="DD7" s="467"/>
      <c r="DE7" s="467"/>
      <c r="DF7" s="467"/>
      <c r="DG7" s="467"/>
      <c r="DH7" s="467"/>
      <c r="DI7" s="467"/>
      <c r="DJ7" s="467"/>
      <c r="DK7" s="467"/>
      <c r="DL7" s="467"/>
      <c r="DM7" s="467"/>
      <c r="DN7" s="467"/>
      <c r="DO7" s="467"/>
      <c r="DP7" s="467"/>
      <c r="DQ7" s="467"/>
      <c r="DR7" s="467"/>
      <c r="DS7" s="467"/>
      <c r="DT7" s="467"/>
      <c r="DU7" s="467"/>
      <c r="DV7" s="467"/>
      <c r="DW7" s="467"/>
      <c r="DX7" s="467"/>
      <c r="DY7" s="467"/>
      <c r="DZ7" s="467"/>
      <c r="EA7" s="467"/>
      <c r="EB7" s="467"/>
      <c r="EC7" s="467"/>
      <c r="ED7" s="467"/>
      <c r="EE7" s="467"/>
      <c r="EF7" s="467"/>
      <c r="EG7" s="467"/>
      <c r="EH7" s="467"/>
      <c r="EI7" s="467"/>
      <c r="EJ7" s="467"/>
      <c r="EK7" s="467"/>
      <c r="EL7" s="467"/>
      <c r="EM7" s="467"/>
      <c r="EN7" s="467"/>
      <c r="EO7" s="467"/>
      <c r="EP7" s="467"/>
      <c r="EQ7" s="467"/>
      <c r="ER7" s="467"/>
      <c r="ES7" s="467"/>
      <c r="ET7" s="467"/>
      <c r="EU7" s="467"/>
      <c r="EV7" s="467"/>
      <c r="EW7" s="467"/>
      <c r="EX7" s="467"/>
      <c r="EY7" s="467"/>
      <c r="EZ7" s="467"/>
      <c r="FA7" s="467"/>
      <c r="FB7" s="467"/>
      <c r="FC7" s="467"/>
      <c r="FD7" s="467"/>
      <c r="FE7" s="467"/>
    </row>
    <row r="8" spans="1:161" s="5" customFormat="1" ht="15.75" customHeight="1" x14ac:dyDescent="0.25">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row>
    <row r="9" spans="1:161" x14ac:dyDescent="0.25">
      <c r="BQ9" s="469" t="s">
        <v>690</v>
      </c>
      <c r="BR9" s="469"/>
      <c r="BS9" s="469"/>
      <c r="BT9" s="469"/>
      <c r="BU9" s="468" t="s">
        <v>752</v>
      </c>
      <c r="BV9" s="468"/>
      <c r="BW9" s="468"/>
      <c r="BX9" s="468"/>
      <c r="BY9" s="468"/>
      <c r="BZ9" s="468"/>
      <c r="CA9" s="468"/>
      <c r="CB9" s="468"/>
      <c r="CC9" s="468"/>
      <c r="CD9" s="468"/>
      <c r="CE9" s="468"/>
      <c r="CF9" s="468"/>
      <c r="CG9" s="468"/>
      <c r="CH9" s="468"/>
      <c r="CI9" s="468"/>
      <c r="CK9" s="468" t="s">
        <v>708</v>
      </c>
      <c r="CL9" s="468"/>
      <c r="CM9" s="468"/>
      <c r="CN9" s="468"/>
      <c r="CO9" s="468"/>
      <c r="CP9" s="468"/>
      <c r="CQ9" s="468"/>
      <c r="CR9" s="468"/>
      <c r="CS9" s="470" t="s">
        <v>0</v>
      </c>
      <c r="CT9" s="470"/>
      <c r="CU9" s="470"/>
      <c r="CV9" s="470"/>
    </row>
    <row r="10" spans="1:161" ht="15" customHeight="1" x14ac:dyDescent="0.25"/>
    <row r="11" spans="1:161" x14ac:dyDescent="0.25">
      <c r="A11" s="448" t="s">
        <v>122</v>
      </c>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8"/>
      <c r="AJ11" s="448"/>
      <c r="AK11" s="448"/>
      <c r="AL11" s="448"/>
      <c r="AM11" s="448"/>
      <c r="AN11" s="448"/>
      <c r="AO11" s="448"/>
      <c r="AP11" s="448"/>
      <c r="AQ11" s="448"/>
      <c r="AR11" s="448"/>
      <c r="AS11" s="448"/>
      <c r="AT11" s="448"/>
      <c r="AU11" s="448"/>
      <c r="AV11" s="448"/>
      <c r="AW11" s="448"/>
      <c r="AX11" s="448"/>
      <c r="AY11" s="448"/>
      <c r="AZ11" s="448"/>
      <c r="BA11" s="448"/>
      <c r="BB11" s="448"/>
      <c r="BC11" s="448"/>
      <c r="BD11" s="448"/>
      <c r="BE11" s="448"/>
      <c r="BF11" s="448"/>
      <c r="BG11" s="448"/>
      <c r="BH11" s="448"/>
      <c r="BI11" s="448"/>
      <c r="BJ11" s="448"/>
      <c r="BK11" s="448"/>
      <c r="BL11" s="448"/>
      <c r="BM11" s="448"/>
      <c r="BN11" s="448"/>
      <c r="BO11" s="448"/>
      <c r="BP11" s="448"/>
      <c r="BQ11" s="448"/>
      <c r="BR11" s="448"/>
      <c r="BS11" s="448"/>
      <c r="BT11" s="448"/>
      <c r="BU11" s="448"/>
      <c r="BV11" s="448"/>
      <c r="BW11" s="448"/>
      <c r="BX11" s="448"/>
      <c r="BY11" s="448"/>
      <c r="BZ11" s="448"/>
      <c r="CA11" s="448"/>
      <c r="CB11" s="448"/>
      <c r="CC11" s="448"/>
      <c r="CD11" s="448"/>
      <c r="CE11" s="448"/>
      <c r="CF11" s="448"/>
      <c r="CG11" s="448"/>
      <c r="CH11" s="448"/>
      <c r="CI11" s="448"/>
      <c r="CJ11" s="448"/>
      <c r="CK11" s="448"/>
      <c r="CL11" s="448"/>
      <c r="CM11" s="448"/>
      <c r="CN11" s="448"/>
      <c r="CO11" s="448"/>
      <c r="CP11" s="448"/>
      <c r="CQ11" s="448"/>
      <c r="CR11" s="448"/>
      <c r="CS11" s="448"/>
      <c r="CT11" s="448"/>
      <c r="CU11" s="448"/>
      <c r="CV11" s="448"/>
      <c r="CW11" s="448"/>
      <c r="CX11" s="448"/>
      <c r="CY11" s="448"/>
      <c r="CZ11" s="448"/>
      <c r="DA11" s="448"/>
      <c r="DB11" s="448"/>
      <c r="DC11" s="448"/>
      <c r="DD11" s="448"/>
      <c r="DE11" s="448"/>
      <c r="DF11" s="448"/>
      <c r="DG11" s="448"/>
      <c r="DH11" s="448"/>
      <c r="DI11" s="448"/>
      <c r="DJ11" s="448"/>
      <c r="DK11" s="448"/>
      <c r="DL11" s="448"/>
      <c r="DM11" s="448"/>
      <c r="DN11" s="448"/>
      <c r="DO11" s="448"/>
      <c r="DP11" s="448"/>
      <c r="DQ11" s="448"/>
      <c r="DR11" s="448"/>
      <c r="DS11" s="448"/>
      <c r="DT11" s="448"/>
      <c r="DU11" s="448"/>
      <c r="DV11" s="448"/>
      <c r="DW11" s="448"/>
      <c r="DX11" s="448"/>
      <c r="DY11" s="448"/>
      <c r="DZ11" s="448"/>
      <c r="EA11" s="448"/>
      <c r="EB11" s="448"/>
      <c r="EC11" s="448"/>
      <c r="ED11" s="448"/>
      <c r="EE11" s="448"/>
      <c r="EF11" s="448"/>
      <c r="EG11" s="448"/>
      <c r="EH11" s="448"/>
      <c r="EI11" s="448"/>
      <c r="EJ11" s="448"/>
      <c r="EK11" s="448"/>
      <c r="EL11" s="448"/>
      <c r="EM11" s="448"/>
      <c r="EN11" s="448"/>
      <c r="EO11" s="448"/>
      <c r="EP11" s="448"/>
      <c r="EQ11" s="448"/>
      <c r="ER11" s="448"/>
      <c r="ES11" s="448"/>
      <c r="ET11" s="448"/>
      <c r="EU11" s="448"/>
      <c r="EV11" s="448"/>
      <c r="EW11" s="448"/>
      <c r="EX11" s="448"/>
      <c r="EY11" s="448"/>
      <c r="EZ11" s="448"/>
      <c r="FA11" s="448"/>
      <c r="FB11" s="448"/>
      <c r="FC11" s="448"/>
      <c r="FD11" s="448"/>
      <c r="FE11" s="448"/>
    </row>
    <row r="12" spans="1:161" s="7" customFormat="1" ht="12.75" customHeight="1" x14ac:dyDescent="0.2">
      <c r="A12" s="449" t="s">
        <v>54</v>
      </c>
      <c r="B12" s="449"/>
      <c r="C12" s="449"/>
      <c r="D12" s="449"/>
      <c r="E12" s="449"/>
      <c r="F12" s="449"/>
      <c r="G12" s="449"/>
      <c r="H12" s="449"/>
      <c r="I12" s="449"/>
      <c r="J12" s="449"/>
      <c r="K12" s="449"/>
      <c r="L12" s="449"/>
      <c r="M12" s="449"/>
      <c r="N12" s="449"/>
      <c r="O12" s="449"/>
      <c r="P12" s="449"/>
      <c r="Q12" s="449"/>
      <c r="R12" s="449"/>
      <c r="S12" s="449"/>
      <c r="T12" s="449"/>
      <c r="U12" s="449"/>
      <c r="V12" s="449"/>
      <c r="W12" s="449"/>
      <c r="X12" s="449"/>
      <c r="Y12" s="449"/>
      <c r="Z12" s="449"/>
      <c r="AA12" s="449"/>
      <c r="AB12" s="449"/>
      <c r="AC12" s="449"/>
      <c r="AD12" s="449"/>
      <c r="AE12" s="449"/>
      <c r="AF12" s="449"/>
      <c r="AG12" s="449"/>
      <c r="AH12" s="449"/>
      <c r="AI12" s="449"/>
      <c r="AJ12" s="449"/>
      <c r="AK12" s="449"/>
      <c r="AL12" s="449"/>
      <c r="AM12" s="449"/>
      <c r="AN12" s="449"/>
      <c r="AO12" s="449"/>
      <c r="AP12" s="449"/>
      <c r="AQ12" s="449"/>
      <c r="AR12" s="449"/>
      <c r="AS12" s="449"/>
      <c r="AT12" s="449"/>
      <c r="AU12" s="449"/>
      <c r="AV12" s="449"/>
      <c r="AW12" s="449"/>
      <c r="AX12" s="449"/>
      <c r="AY12" s="449"/>
      <c r="AZ12" s="449"/>
      <c r="BA12" s="449"/>
      <c r="BB12" s="449"/>
      <c r="BC12" s="449"/>
      <c r="BD12" s="449"/>
      <c r="BE12" s="449"/>
      <c r="BF12" s="449"/>
      <c r="BG12" s="449"/>
      <c r="BH12" s="449"/>
      <c r="BI12" s="449"/>
      <c r="BJ12" s="449"/>
      <c r="BK12" s="449"/>
      <c r="BL12" s="449"/>
      <c r="BM12" s="449"/>
      <c r="BN12" s="449"/>
      <c r="BO12" s="449"/>
      <c r="BP12" s="449"/>
      <c r="BQ12" s="449"/>
      <c r="BR12" s="449"/>
      <c r="BS12" s="449"/>
      <c r="BT12" s="449"/>
      <c r="BU12" s="449"/>
      <c r="BV12" s="449"/>
      <c r="BW12" s="449"/>
      <c r="BX12" s="449"/>
      <c r="BY12" s="449"/>
      <c r="BZ12" s="449"/>
      <c r="CA12" s="449"/>
      <c r="CB12" s="449"/>
      <c r="CC12" s="449"/>
      <c r="CD12" s="449"/>
      <c r="CE12" s="449"/>
      <c r="CF12" s="449"/>
      <c r="CG12" s="449"/>
      <c r="CH12" s="449"/>
      <c r="CI12" s="449"/>
      <c r="CJ12" s="449"/>
      <c r="CK12" s="449"/>
      <c r="CL12" s="449"/>
      <c r="CM12" s="449"/>
      <c r="CN12" s="449"/>
      <c r="CO12" s="449"/>
      <c r="CP12" s="449"/>
      <c r="CQ12" s="449"/>
      <c r="CR12" s="449"/>
      <c r="CS12" s="449"/>
      <c r="CT12" s="449"/>
      <c r="CU12" s="449"/>
      <c r="CV12" s="449"/>
      <c r="CW12" s="449"/>
      <c r="CX12" s="449"/>
      <c r="CY12" s="449"/>
      <c r="CZ12" s="449"/>
      <c r="DA12" s="449"/>
      <c r="DB12" s="449"/>
      <c r="DC12" s="449"/>
      <c r="DD12" s="449"/>
      <c r="DE12" s="449"/>
      <c r="DF12" s="449"/>
      <c r="DG12" s="449"/>
      <c r="DH12" s="449"/>
      <c r="DI12" s="449"/>
      <c r="DJ12" s="449"/>
      <c r="DK12" s="449"/>
      <c r="DL12" s="449"/>
      <c r="DM12" s="449"/>
      <c r="DN12" s="449"/>
      <c r="DO12" s="449"/>
      <c r="DP12" s="449"/>
      <c r="DQ12" s="449"/>
      <c r="DR12" s="449"/>
      <c r="DS12" s="449"/>
      <c r="DT12" s="449"/>
      <c r="DU12" s="449"/>
      <c r="DV12" s="449"/>
      <c r="DW12" s="449"/>
      <c r="DX12" s="449"/>
      <c r="DY12" s="449"/>
      <c r="DZ12" s="449"/>
      <c r="EA12" s="449"/>
      <c r="EB12" s="449"/>
      <c r="EC12" s="449"/>
      <c r="ED12" s="449"/>
      <c r="EE12" s="449"/>
      <c r="EF12" s="449"/>
      <c r="EG12" s="449"/>
      <c r="EH12" s="449"/>
      <c r="EI12" s="449"/>
      <c r="EJ12" s="449"/>
      <c r="EK12" s="449"/>
      <c r="EL12" s="449"/>
      <c r="EM12" s="449"/>
      <c r="EN12" s="449"/>
      <c r="EO12" s="449"/>
      <c r="EP12" s="449"/>
      <c r="EQ12" s="449"/>
      <c r="ER12" s="449"/>
      <c r="ES12" s="449"/>
      <c r="ET12" s="449"/>
      <c r="EU12" s="449"/>
      <c r="EV12" s="449"/>
      <c r="EW12" s="449"/>
      <c r="EX12" s="449"/>
      <c r="EY12" s="449"/>
      <c r="EZ12" s="449"/>
      <c r="FA12" s="449"/>
      <c r="FB12" s="449"/>
      <c r="FC12" s="449"/>
      <c r="FD12" s="449"/>
      <c r="FE12" s="449"/>
    </row>
    <row r="13" spans="1:161" ht="12.75" customHeight="1" x14ac:dyDescent="0.25">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row>
    <row r="14" spans="1:161" x14ac:dyDescent="0.25">
      <c r="A14" s="25" t="s">
        <v>25</v>
      </c>
      <c r="S14" s="471" t="s">
        <v>123</v>
      </c>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71"/>
      <c r="BY14" s="471"/>
      <c r="BZ14" s="471"/>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471"/>
      <c r="CW14" s="471"/>
      <c r="CX14" s="471"/>
      <c r="CY14" s="471"/>
      <c r="CZ14" s="471"/>
      <c r="DA14" s="471"/>
      <c r="DB14" s="471"/>
      <c r="DC14" s="471"/>
      <c r="DD14" s="471"/>
      <c r="DE14" s="471"/>
      <c r="DF14" s="471"/>
      <c r="DG14" s="471"/>
      <c r="DH14" s="471"/>
      <c r="DI14" s="471"/>
      <c r="DJ14" s="471"/>
      <c r="DK14" s="471"/>
      <c r="DL14" s="471"/>
      <c r="DM14" s="471"/>
      <c r="DN14" s="471"/>
      <c r="DO14" s="471"/>
      <c r="DP14" s="471"/>
      <c r="DQ14" s="471"/>
      <c r="DR14" s="471"/>
      <c r="DS14" s="471"/>
      <c r="DT14" s="471"/>
      <c r="DU14" s="471"/>
      <c r="DV14" s="471"/>
      <c r="DW14" s="471"/>
      <c r="DX14" s="471"/>
      <c r="DY14" s="471"/>
      <c r="DZ14" s="471"/>
      <c r="EA14" s="471"/>
      <c r="EB14" s="471"/>
      <c r="EC14" s="471"/>
      <c r="ED14" s="471"/>
      <c r="EE14" s="471"/>
      <c r="EF14" s="471"/>
      <c r="EG14" s="471"/>
      <c r="EH14" s="471"/>
      <c r="EI14" s="471"/>
      <c r="EJ14" s="471"/>
      <c r="EK14" s="471"/>
      <c r="EL14" s="471"/>
      <c r="EM14" s="471"/>
      <c r="EN14" s="471"/>
      <c r="EO14" s="471"/>
      <c r="EP14" s="471"/>
      <c r="EQ14" s="471"/>
      <c r="ER14" s="471"/>
      <c r="ES14" s="471"/>
      <c r="ET14" s="471"/>
      <c r="EU14" s="471"/>
      <c r="EV14" s="471"/>
      <c r="EW14" s="471"/>
      <c r="EX14" s="471"/>
      <c r="EY14" s="471"/>
      <c r="EZ14" s="471"/>
      <c r="FA14" s="471"/>
      <c r="FB14" s="471"/>
      <c r="FC14" s="471"/>
      <c r="FD14" s="471"/>
      <c r="FE14" s="471"/>
    </row>
    <row r="15" spans="1:161" ht="14.1" customHeight="1" x14ac:dyDescent="0.25"/>
    <row r="16" spans="1:161" ht="14.1" customHeight="1" x14ac:dyDescent="0.25">
      <c r="EF16" s="25" t="s">
        <v>595</v>
      </c>
    </row>
    <row r="17" spans="1:161" ht="14.1" customHeight="1" x14ac:dyDescent="0.25">
      <c r="EF17" s="25" t="s">
        <v>910</v>
      </c>
    </row>
    <row r="18" spans="1:161" ht="14.1" customHeight="1" x14ac:dyDescent="0.25">
      <c r="EF18" s="25" t="s">
        <v>689</v>
      </c>
    </row>
    <row r="19" spans="1:161" s="7" customFormat="1" ht="237" customHeight="1" x14ac:dyDescent="0.2">
      <c r="A19" s="506" t="s">
        <v>1</v>
      </c>
      <c r="B19" s="506"/>
      <c r="C19" s="506"/>
      <c r="D19" s="506"/>
      <c r="E19" s="506"/>
      <c r="F19" s="506" t="s">
        <v>3</v>
      </c>
      <c r="G19" s="506"/>
      <c r="H19" s="506"/>
      <c r="I19" s="506"/>
      <c r="J19" s="506"/>
      <c r="K19" s="506"/>
      <c r="L19" s="506"/>
      <c r="M19" s="506"/>
      <c r="N19" s="506"/>
      <c r="O19" s="506"/>
      <c r="P19" s="506"/>
      <c r="Q19" s="506"/>
      <c r="R19" s="506"/>
      <c r="S19" s="506"/>
      <c r="T19" s="506"/>
      <c r="U19" s="506"/>
      <c r="V19" s="506"/>
      <c r="W19" s="506"/>
      <c r="X19" s="506"/>
      <c r="Y19" s="506"/>
      <c r="Z19" s="506"/>
      <c r="AA19" s="506"/>
      <c r="AB19" s="506"/>
      <c r="AC19" s="506"/>
      <c r="AD19" s="506"/>
      <c r="AE19" s="506"/>
      <c r="AF19" s="506"/>
      <c r="AG19" s="506"/>
      <c r="AH19" s="506"/>
      <c r="AI19" s="506"/>
      <c r="AJ19" s="506"/>
      <c r="AK19" s="506"/>
      <c r="AL19" s="506"/>
      <c r="AM19" s="506"/>
      <c r="AN19" s="506"/>
      <c r="AO19" s="506"/>
      <c r="AP19" s="506" t="s">
        <v>801</v>
      </c>
      <c r="AQ19" s="506"/>
      <c r="AR19" s="506"/>
      <c r="AS19" s="506"/>
      <c r="AT19" s="506"/>
      <c r="AU19" s="506"/>
      <c r="AV19" s="506"/>
      <c r="AW19" s="506" t="s">
        <v>44</v>
      </c>
      <c r="AX19" s="506"/>
      <c r="AY19" s="506"/>
      <c r="AZ19" s="506"/>
      <c r="BA19" s="506"/>
      <c r="BB19" s="506"/>
      <c r="BC19" s="506"/>
      <c r="BD19" s="506" t="s">
        <v>45</v>
      </c>
      <c r="BE19" s="506"/>
      <c r="BF19" s="506"/>
      <c r="BG19" s="506"/>
      <c r="BH19" s="506"/>
      <c r="BI19" s="506"/>
      <c r="BJ19" s="506"/>
      <c r="BK19" s="506" t="s">
        <v>46</v>
      </c>
      <c r="BL19" s="506"/>
      <c r="BM19" s="506"/>
      <c r="BN19" s="506"/>
      <c r="BO19" s="506"/>
      <c r="BP19" s="506"/>
      <c r="BQ19" s="506"/>
      <c r="BR19" s="506" t="s">
        <v>784</v>
      </c>
      <c r="BS19" s="506"/>
      <c r="BT19" s="506"/>
      <c r="BU19" s="506"/>
      <c r="BV19" s="506"/>
      <c r="BW19" s="506"/>
      <c r="BX19" s="506"/>
      <c r="BY19" s="506" t="s">
        <v>102</v>
      </c>
      <c r="BZ19" s="506"/>
      <c r="CA19" s="506"/>
      <c r="CB19" s="506"/>
      <c r="CC19" s="506"/>
      <c r="CD19" s="506"/>
      <c r="CE19" s="506"/>
      <c r="CF19" s="506"/>
      <c r="CG19" s="506" t="s">
        <v>104</v>
      </c>
      <c r="CH19" s="506"/>
      <c r="CI19" s="506"/>
      <c r="CJ19" s="506"/>
      <c r="CK19" s="506"/>
      <c r="CL19" s="506"/>
      <c r="CM19" s="506"/>
      <c r="CN19" s="506"/>
      <c r="CO19" s="506" t="s">
        <v>802</v>
      </c>
      <c r="CP19" s="506"/>
      <c r="CQ19" s="506"/>
      <c r="CR19" s="506"/>
      <c r="CS19" s="506"/>
      <c r="CT19" s="506"/>
      <c r="CU19" s="506"/>
      <c r="CV19" s="506"/>
      <c r="CW19" s="506" t="s">
        <v>47</v>
      </c>
      <c r="CX19" s="506"/>
      <c r="CY19" s="506"/>
      <c r="CZ19" s="506"/>
      <c r="DA19" s="506"/>
      <c r="DB19" s="506"/>
      <c r="DC19" s="506"/>
      <c r="DD19" s="506" t="s">
        <v>107</v>
      </c>
      <c r="DE19" s="506"/>
      <c r="DF19" s="506"/>
      <c r="DG19" s="506"/>
      <c r="DH19" s="506"/>
      <c r="DI19" s="506"/>
      <c r="DJ19" s="506"/>
      <c r="DK19" s="506"/>
      <c r="DL19" s="506"/>
      <c r="DM19" s="506"/>
      <c r="DN19" s="506"/>
      <c r="DO19" s="506" t="s">
        <v>803</v>
      </c>
      <c r="DP19" s="506"/>
      <c r="DQ19" s="506"/>
      <c r="DR19" s="506"/>
      <c r="DS19" s="506"/>
      <c r="DT19" s="506"/>
      <c r="DU19" s="506"/>
      <c r="DV19" s="506"/>
      <c r="DW19" s="506"/>
      <c r="DX19" s="506"/>
      <c r="DY19" s="506"/>
      <c r="DZ19" s="506" t="s">
        <v>596</v>
      </c>
      <c r="EA19" s="506"/>
      <c r="EB19" s="506"/>
      <c r="EC19" s="506"/>
      <c r="ED19" s="506"/>
      <c r="EE19" s="506"/>
      <c r="EF19" s="506"/>
      <c r="EG19" s="506"/>
      <c r="EH19" s="506" t="s">
        <v>112</v>
      </c>
      <c r="EI19" s="506"/>
      <c r="EJ19" s="506"/>
      <c r="EK19" s="506"/>
      <c r="EL19" s="506"/>
      <c r="EM19" s="506"/>
      <c r="EN19" s="506"/>
      <c r="EO19" s="506" t="s">
        <v>48</v>
      </c>
      <c r="EP19" s="506"/>
      <c r="EQ19" s="506"/>
      <c r="ER19" s="506"/>
      <c r="ES19" s="506"/>
      <c r="ET19" s="506"/>
      <c r="EU19" s="506"/>
      <c r="EV19" s="208" t="s">
        <v>804</v>
      </c>
      <c r="EW19" s="506" t="s">
        <v>117</v>
      </c>
      <c r="EX19" s="506"/>
      <c r="EY19" s="506"/>
      <c r="EZ19" s="506"/>
      <c r="FA19" s="506"/>
      <c r="FB19" s="506"/>
      <c r="FC19" s="506"/>
      <c r="FD19" s="506"/>
      <c r="FE19" s="208" t="s">
        <v>136</v>
      </c>
    </row>
    <row r="20" spans="1:161" s="21" customFormat="1" ht="12" x14ac:dyDescent="0.2">
      <c r="A20" s="507">
        <v>1</v>
      </c>
      <c r="B20" s="507"/>
      <c r="C20" s="507"/>
      <c r="D20" s="507"/>
      <c r="E20" s="507"/>
      <c r="F20" s="507">
        <v>2</v>
      </c>
      <c r="G20" s="507"/>
      <c r="H20" s="507"/>
      <c r="I20" s="507"/>
      <c r="J20" s="507"/>
      <c r="K20" s="507"/>
      <c r="L20" s="507"/>
      <c r="M20" s="507"/>
      <c r="N20" s="507"/>
      <c r="O20" s="507"/>
      <c r="P20" s="507"/>
      <c r="Q20" s="507"/>
      <c r="R20" s="507"/>
      <c r="S20" s="507"/>
      <c r="T20" s="507"/>
      <c r="U20" s="507"/>
      <c r="V20" s="507"/>
      <c r="W20" s="507"/>
      <c r="X20" s="507"/>
      <c r="Y20" s="507"/>
      <c r="Z20" s="507"/>
      <c r="AA20" s="507"/>
      <c r="AB20" s="507"/>
      <c r="AC20" s="507"/>
      <c r="AD20" s="507"/>
      <c r="AE20" s="507"/>
      <c r="AF20" s="507"/>
      <c r="AG20" s="507"/>
      <c r="AH20" s="507"/>
      <c r="AI20" s="507"/>
      <c r="AJ20" s="507"/>
      <c r="AK20" s="507"/>
      <c r="AL20" s="507"/>
      <c r="AM20" s="507"/>
      <c r="AN20" s="507"/>
      <c r="AO20" s="507"/>
      <c r="AP20" s="507">
        <v>3</v>
      </c>
      <c r="AQ20" s="507"/>
      <c r="AR20" s="507"/>
      <c r="AS20" s="507"/>
      <c r="AT20" s="507"/>
      <c r="AU20" s="507"/>
      <c r="AV20" s="507"/>
      <c r="AW20" s="507">
        <v>4</v>
      </c>
      <c r="AX20" s="507"/>
      <c r="AY20" s="507"/>
      <c r="AZ20" s="507"/>
      <c r="BA20" s="507"/>
      <c r="BB20" s="507"/>
      <c r="BC20" s="507"/>
      <c r="BD20" s="507">
        <v>5</v>
      </c>
      <c r="BE20" s="507"/>
      <c r="BF20" s="507"/>
      <c r="BG20" s="507"/>
      <c r="BH20" s="507"/>
      <c r="BI20" s="507"/>
      <c r="BJ20" s="507"/>
      <c r="BK20" s="507">
        <v>6</v>
      </c>
      <c r="BL20" s="507"/>
      <c r="BM20" s="507"/>
      <c r="BN20" s="507"/>
      <c r="BO20" s="507"/>
      <c r="BP20" s="507"/>
      <c r="BQ20" s="507"/>
      <c r="BR20" s="507">
        <v>7</v>
      </c>
      <c r="BS20" s="507"/>
      <c r="BT20" s="507"/>
      <c r="BU20" s="507"/>
      <c r="BV20" s="507"/>
      <c r="BW20" s="507"/>
      <c r="BX20" s="507"/>
      <c r="BY20" s="507">
        <v>8</v>
      </c>
      <c r="BZ20" s="507"/>
      <c r="CA20" s="507"/>
      <c r="CB20" s="507"/>
      <c r="CC20" s="507"/>
      <c r="CD20" s="507"/>
      <c r="CE20" s="507"/>
      <c r="CF20" s="507"/>
      <c r="CG20" s="507">
        <v>9</v>
      </c>
      <c r="CH20" s="507"/>
      <c r="CI20" s="507"/>
      <c r="CJ20" s="507"/>
      <c r="CK20" s="507"/>
      <c r="CL20" s="507"/>
      <c r="CM20" s="507"/>
      <c r="CN20" s="507"/>
      <c r="CO20" s="507">
        <v>10</v>
      </c>
      <c r="CP20" s="507"/>
      <c r="CQ20" s="507"/>
      <c r="CR20" s="507"/>
      <c r="CS20" s="507"/>
      <c r="CT20" s="507"/>
      <c r="CU20" s="507"/>
      <c r="CV20" s="507"/>
      <c r="CW20" s="507">
        <v>11</v>
      </c>
      <c r="CX20" s="507"/>
      <c r="CY20" s="507"/>
      <c r="CZ20" s="507"/>
      <c r="DA20" s="507"/>
      <c r="DB20" s="507"/>
      <c r="DC20" s="507"/>
      <c r="DD20" s="507">
        <v>12</v>
      </c>
      <c r="DE20" s="507"/>
      <c r="DF20" s="507"/>
      <c r="DG20" s="507"/>
      <c r="DH20" s="507"/>
      <c r="DI20" s="507"/>
      <c r="DJ20" s="507"/>
      <c r="DK20" s="507"/>
      <c r="DL20" s="507"/>
      <c r="DM20" s="507"/>
      <c r="DN20" s="507"/>
      <c r="DO20" s="507">
        <v>13</v>
      </c>
      <c r="DP20" s="507"/>
      <c r="DQ20" s="507"/>
      <c r="DR20" s="507"/>
      <c r="DS20" s="507"/>
      <c r="DT20" s="507"/>
      <c r="DU20" s="507"/>
      <c r="DV20" s="507"/>
      <c r="DW20" s="507"/>
      <c r="DX20" s="507"/>
      <c r="DY20" s="507"/>
      <c r="DZ20" s="507">
        <v>14</v>
      </c>
      <c r="EA20" s="507"/>
      <c r="EB20" s="507"/>
      <c r="EC20" s="507"/>
      <c r="ED20" s="507"/>
      <c r="EE20" s="507"/>
      <c r="EF20" s="507"/>
      <c r="EG20" s="507"/>
      <c r="EH20" s="507">
        <v>15</v>
      </c>
      <c r="EI20" s="507"/>
      <c r="EJ20" s="507"/>
      <c r="EK20" s="507"/>
      <c r="EL20" s="507"/>
      <c r="EM20" s="507"/>
      <c r="EN20" s="507"/>
      <c r="EO20" s="507">
        <v>16</v>
      </c>
      <c r="EP20" s="507"/>
      <c r="EQ20" s="507"/>
      <c r="ER20" s="507"/>
      <c r="ES20" s="507"/>
      <c r="ET20" s="507"/>
      <c r="EU20" s="507"/>
      <c r="EV20" s="203"/>
      <c r="EW20" s="507">
        <v>17</v>
      </c>
      <c r="EX20" s="507"/>
      <c r="EY20" s="507"/>
      <c r="EZ20" s="507"/>
      <c r="FA20" s="507"/>
      <c r="FB20" s="507"/>
      <c r="FC20" s="507"/>
      <c r="FD20" s="507"/>
      <c r="FE20" s="203">
        <v>18</v>
      </c>
    </row>
    <row r="21" spans="1:161" s="37" customFormat="1" ht="12.75" x14ac:dyDescent="0.2">
      <c r="A21" s="492" t="s">
        <v>4</v>
      </c>
      <c r="B21" s="492"/>
      <c r="C21" s="492"/>
      <c r="D21" s="492"/>
      <c r="E21" s="492"/>
      <c r="F21" s="220"/>
      <c r="G21" s="221" t="s">
        <v>597</v>
      </c>
      <c r="H21" s="221"/>
      <c r="I21" s="221"/>
      <c r="J21" s="221"/>
      <c r="K21" s="221"/>
      <c r="L21" s="221"/>
      <c r="M21" s="221"/>
      <c r="N21" s="221"/>
      <c r="O21" s="221"/>
      <c r="P21" s="221"/>
      <c r="Q21" s="221"/>
      <c r="R21" s="498" t="s">
        <v>20</v>
      </c>
      <c r="S21" s="498"/>
      <c r="T21" s="498"/>
      <c r="U21" s="498"/>
      <c r="V21" s="221"/>
      <c r="W21" s="498" t="s">
        <v>14</v>
      </c>
      <c r="X21" s="498"/>
      <c r="Y21" s="498"/>
      <c r="Z21" s="498"/>
      <c r="AA21" s="498"/>
      <c r="AB21" s="498"/>
      <c r="AC21" s="498"/>
      <c r="AD21" s="498"/>
      <c r="AE21" s="498"/>
      <c r="AF21" s="499" t="s">
        <v>84</v>
      </c>
      <c r="AG21" s="499"/>
      <c r="AH21" s="499"/>
      <c r="AI21" s="500" t="s">
        <v>92</v>
      </c>
      <c r="AJ21" s="500"/>
      <c r="AK21" s="500"/>
      <c r="AL21" s="222" t="s">
        <v>0</v>
      </c>
      <c r="AM21" s="223"/>
      <c r="AN21" s="223"/>
      <c r="AO21" s="220"/>
      <c r="AP21" s="496" t="s">
        <v>126</v>
      </c>
      <c r="AQ21" s="496"/>
      <c r="AR21" s="496"/>
      <c r="AS21" s="496"/>
      <c r="AT21" s="496"/>
      <c r="AU21" s="496"/>
      <c r="AV21" s="496"/>
      <c r="AW21" s="497">
        <f>27510000/1000</f>
        <v>27510</v>
      </c>
      <c r="AX21" s="497"/>
      <c r="AY21" s="497"/>
      <c r="AZ21" s="497"/>
      <c r="BA21" s="497"/>
      <c r="BB21" s="497"/>
      <c r="BC21" s="497"/>
      <c r="BD21" s="497">
        <f>1000000/1000</f>
        <v>1000</v>
      </c>
      <c r="BE21" s="497"/>
      <c r="BF21" s="497"/>
      <c r="BG21" s="497"/>
      <c r="BH21" s="497"/>
      <c r="BI21" s="497"/>
      <c r="BJ21" s="497"/>
      <c r="BK21" s="497">
        <v>0</v>
      </c>
      <c r="BL21" s="497"/>
      <c r="BM21" s="497"/>
      <c r="BN21" s="497"/>
      <c r="BO21" s="497"/>
      <c r="BP21" s="497"/>
      <c r="BQ21" s="497"/>
      <c r="BR21" s="497">
        <v>0</v>
      </c>
      <c r="BS21" s="497"/>
      <c r="BT21" s="497"/>
      <c r="BU21" s="497"/>
      <c r="BV21" s="497"/>
      <c r="BW21" s="497"/>
      <c r="BX21" s="497"/>
      <c r="BY21" s="497">
        <v>0</v>
      </c>
      <c r="BZ21" s="497"/>
      <c r="CA21" s="497"/>
      <c r="CB21" s="497"/>
      <c r="CC21" s="497"/>
      <c r="CD21" s="497"/>
      <c r="CE21" s="497"/>
      <c r="CF21" s="497"/>
      <c r="CG21" s="497">
        <v>0</v>
      </c>
      <c r="CH21" s="497"/>
      <c r="CI21" s="497"/>
      <c r="CJ21" s="497"/>
      <c r="CK21" s="497"/>
      <c r="CL21" s="497"/>
      <c r="CM21" s="497"/>
      <c r="CN21" s="497"/>
      <c r="CO21" s="497">
        <v>0</v>
      </c>
      <c r="CP21" s="497"/>
      <c r="CQ21" s="497"/>
      <c r="CR21" s="497"/>
      <c r="CS21" s="497"/>
      <c r="CT21" s="497"/>
      <c r="CU21" s="497"/>
      <c r="CV21" s="497"/>
      <c r="CW21" s="497">
        <v>0</v>
      </c>
      <c r="CX21" s="497"/>
      <c r="CY21" s="497"/>
      <c r="CZ21" s="497"/>
      <c r="DA21" s="497"/>
      <c r="DB21" s="497"/>
      <c r="DC21" s="497"/>
      <c r="DD21" s="497">
        <v>0</v>
      </c>
      <c r="DE21" s="497"/>
      <c r="DF21" s="497"/>
      <c r="DG21" s="497"/>
      <c r="DH21" s="497"/>
      <c r="DI21" s="497"/>
      <c r="DJ21" s="497"/>
      <c r="DK21" s="497"/>
      <c r="DL21" s="497"/>
      <c r="DM21" s="497"/>
      <c r="DN21" s="497"/>
      <c r="DO21" s="497">
        <v>0</v>
      </c>
      <c r="DP21" s="497"/>
      <c r="DQ21" s="497"/>
      <c r="DR21" s="497"/>
      <c r="DS21" s="497"/>
      <c r="DT21" s="497"/>
      <c r="DU21" s="497"/>
      <c r="DV21" s="497"/>
      <c r="DW21" s="497"/>
      <c r="DX21" s="497"/>
      <c r="DY21" s="497"/>
      <c r="DZ21" s="497">
        <v>0</v>
      </c>
      <c r="EA21" s="497"/>
      <c r="EB21" s="497"/>
      <c r="EC21" s="497"/>
      <c r="ED21" s="497"/>
      <c r="EE21" s="497"/>
      <c r="EF21" s="497"/>
      <c r="EG21" s="497"/>
      <c r="EH21" s="497">
        <v>0</v>
      </c>
      <c r="EI21" s="497"/>
      <c r="EJ21" s="497"/>
      <c r="EK21" s="497"/>
      <c r="EL21" s="497"/>
      <c r="EM21" s="497"/>
      <c r="EN21" s="497"/>
      <c r="EO21" s="497">
        <v>0</v>
      </c>
      <c r="EP21" s="497"/>
      <c r="EQ21" s="497"/>
      <c r="ER21" s="497"/>
      <c r="ES21" s="497"/>
      <c r="ET21" s="497"/>
      <c r="EU21" s="497"/>
      <c r="EV21" s="497">
        <f>SUM(BY21:EU22)</f>
        <v>0</v>
      </c>
      <c r="EW21" s="497">
        <v>1097.8574699999999</v>
      </c>
      <c r="EX21" s="497"/>
      <c r="EY21" s="497"/>
      <c r="EZ21" s="497"/>
      <c r="FA21" s="497"/>
      <c r="FB21" s="497"/>
      <c r="FC21" s="497"/>
      <c r="FD21" s="497"/>
      <c r="FE21" s="497">
        <v>29607.857469999999</v>
      </c>
    </row>
    <row r="22" spans="1:161" s="37" customFormat="1" ht="9.75" customHeight="1" x14ac:dyDescent="0.2">
      <c r="A22" s="492"/>
      <c r="B22" s="492"/>
      <c r="C22" s="492"/>
      <c r="D22" s="492"/>
      <c r="E22" s="510"/>
      <c r="F22" s="225"/>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c r="AL22" s="226"/>
      <c r="AM22" s="226"/>
      <c r="AN22" s="226"/>
      <c r="AO22" s="225"/>
      <c r="AP22" s="508"/>
      <c r="AQ22" s="496"/>
      <c r="AR22" s="496"/>
      <c r="AS22" s="496"/>
      <c r="AT22" s="496"/>
      <c r="AU22" s="496"/>
      <c r="AV22" s="496"/>
      <c r="AW22" s="497"/>
      <c r="AX22" s="497"/>
      <c r="AY22" s="497"/>
      <c r="AZ22" s="497"/>
      <c r="BA22" s="497"/>
      <c r="BB22" s="497"/>
      <c r="BC22" s="497"/>
      <c r="BD22" s="497"/>
      <c r="BE22" s="497"/>
      <c r="BF22" s="497"/>
      <c r="BG22" s="497"/>
      <c r="BH22" s="497"/>
      <c r="BI22" s="497"/>
      <c r="BJ22" s="497"/>
      <c r="BK22" s="497"/>
      <c r="BL22" s="497"/>
      <c r="BM22" s="497"/>
      <c r="BN22" s="497"/>
      <c r="BO22" s="497"/>
      <c r="BP22" s="497"/>
      <c r="BQ22" s="497"/>
      <c r="BR22" s="497"/>
      <c r="BS22" s="497"/>
      <c r="BT22" s="497"/>
      <c r="BU22" s="497"/>
      <c r="BV22" s="497"/>
      <c r="BW22" s="497"/>
      <c r="BX22" s="497"/>
      <c r="BY22" s="497"/>
      <c r="BZ22" s="497"/>
      <c r="CA22" s="497"/>
      <c r="CB22" s="497"/>
      <c r="CC22" s="497"/>
      <c r="CD22" s="497"/>
      <c r="CE22" s="497"/>
      <c r="CF22" s="497"/>
      <c r="CG22" s="497"/>
      <c r="CH22" s="497"/>
      <c r="CI22" s="497"/>
      <c r="CJ22" s="497"/>
      <c r="CK22" s="497"/>
      <c r="CL22" s="497"/>
      <c r="CM22" s="497"/>
      <c r="CN22" s="497"/>
      <c r="CO22" s="497"/>
      <c r="CP22" s="497"/>
      <c r="CQ22" s="497"/>
      <c r="CR22" s="497"/>
      <c r="CS22" s="497"/>
      <c r="CT22" s="497"/>
      <c r="CU22" s="497"/>
      <c r="CV22" s="497"/>
      <c r="CW22" s="497"/>
      <c r="CX22" s="497"/>
      <c r="CY22" s="497"/>
      <c r="CZ22" s="497"/>
      <c r="DA22" s="497"/>
      <c r="DB22" s="497"/>
      <c r="DC22" s="497"/>
      <c r="DD22" s="497"/>
      <c r="DE22" s="497"/>
      <c r="DF22" s="497"/>
      <c r="DG22" s="497"/>
      <c r="DH22" s="497"/>
      <c r="DI22" s="497"/>
      <c r="DJ22" s="497"/>
      <c r="DK22" s="497"/>
      <c r="DL22" s="497"/>
      <c r="DM22" s="497"/>
      <c r="DN22" s="497"/>
      <c r="DO22" s="497"/>
      <c r="DP22" s="497"/>
      <c r="DQ22" s="497"/>
      <c r="DR22" s="497"/>
      <c r="DS22" s="497"/>
      <c r="DT22" s="497"/>
      <c r="DU22" s="497"/>
      <c r="DV22" s="497"/>
      <c r="DW22" s="497"/>
      <c r="DX22" s="497"/>
      <c r="DY22" s="497"/>
      <c r="DZ22" s="497"/>
      <c r="EA22" s="497"/>
      <c r="EB22" s="497"/>
      <c r="EC22" s="497"/>
      <c r="ED22" s="497"/>
      <c r="EE22" s="497"/>
      <c r="EF22" s="497"/>
      <c r="EG22" s="497"/>
      <c r="EH22" s="497"/>
      <c r="EI22" s="497"/>
      <c r="EJ22" s="497"/>
      <c r="EK22" s="497"/>
      <c r="EL22" s="497"/>
      <c r="EM22" s="497"/>
      <c r="EN22" s="497"/>
      <c r="EO22" s="497"/>
      <c r="EP22" s="497"/>
      <c r="EQ22" s="497"/>
      <c r="ER22" s="497"/>
      <c r="ES22" s="497"/>
      <c r="ET22" s="497"/>
      <c r="EU22" s="497"/>
      <c r="EV22" s="497"/>
      <c r="EW22" s="497"/>
      <c r="EX22" s="497"/>
      <c r="EY22" s="497"/>
      <c r="EZ22" s="497"/>
      <c r="FA22" s="497"/>
      <c r="FB22" s="497"/>
      <c r="FC22" s="497"/>
      <c r="FD22" s="497"/>
      <c r="FE22" s="497"/>
    </row>
    <row r="23" spans="1:161" s="39" customFormat="1" ht="27.75" hidden="1" customHeight="1" x14ac:dyDescent="0.2">
      <c r="A23" s="491" t="s">
        <v>5</v>
      </c>
      <c r="B23" s="491"/>
      <c r="C23" s="491"/>
      <c r="D23" s="491"/>
      <c r="E23" s="491"/>
      <c r="F23" s="224"/>
      <c r="G23" s="509" t="s">
        <v>813</v>
      </c>
      <c r="H23" s="509"/>
      <c r="I23" s="509"/>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509"/>
      <c r="AJ23" s="509"/>
      <c r="AK23" s="509"/>
      <c r="AL23" s="509"/>
      <c r="AM23" s="509"/>
      <c r="AN23" s="509"/>
      <c r="AO23" s="509"/>
      <c r="AP23" s="502"/>
      <c r="AQ23" s="502"/>
      <c r="AR23" s="502"/>
      <c r="AS23" s="502"/>
      <c r="AT23" s="502"/>
      <c r="AU23" s="502"/>
      <c r="AV23" s="502"/>
      <c r="AW23" s="490">
        <v>0</v>
      </c>
      <c r="AX23" s="490"/>
      <c r="AY23" s="490"/>
      <c r="AZ23" s="490"/>
      <c r="BA23" s="490"/>
      <c r="BB23" s="490"/>
      <c r="BC23" s="490"/>
      <c r="BD23" s="490">
        <v>0</v>
      </c>
      <c r="BE23" s="490"/>
      <c r="BF23" s="490"/>
      <c r="BG23" s="490"/>
      <c r="BH23" s="490"/>
      <c r="BI23" s="490"/>
      <c r="BJ23" s="490"/>
      <c r="BK23" s="490">
        <v>0</v>
      </c>
      <c r="BL23" s="490"/>
      <c r="BM23" s="490"/>
      <c r="BN23" s="490"/>
      <c r="BO23" s="490"/>
      <c r="BP23" s="490"/>
      <c r="BQ23" s="490"/>
      <c r="BR23" s="490">
        <v>0</v>
      </c>
      <c r="BS23" s="490"/>
      <c r="BT23" s="490"/>
      <c r="BU23" s="490"/>
      <c r="BV23" s="490"/>
      <c r="BW23" s="490"/>
      <c r="BX23" s="490"/>
      <c r="BY23" s="490">
        <v>0</v>
      </c>
      <c r="BZ23" s="490"/>
      <c r="CA23" s="490"/>
      <c r="CB23" s="490"/>
      <c r="CC23" s="490"/>
      <c r="CD23" s="490"/>
      <c r="CE23" s="490"/>
      <c r="CF23" s="490"/>
      <c r="CG23" s="490">
        <v>0</v>
      </c>
      <c r="CH23" s="490"/>
      <c r="CI23" s="490"/>
      <c r="CJ23" s="490"/>
      <c r="CK23" s="490"/>
      <c r="CL23" s="490"/>
      <c r="CM23" s="490"/>
      <c r="CN23" s="490"/>
      <c r="CO23" s="490">
        <v>0</v>
      </c>
      <c r="CP23" s="490"/>
      <c r="CQ23" s="490"/>
      <c r="CR23" s="490"/>
      <c r="CS23" s="490"/>
      <c r="CT23" s="490"/>
      <c r="CU23" s="490"/>
      <c r="CV23" s="490"/>
      <c r="CW23" s="490">
        <v>0</v>
      </c>
      <c r="CX23" s="490"/>
      <c r="CY23" s="490"/>
      <c r="CZ23" s="490"/>
      <c r="DA23" s="490"/>
      <c r="DB23" s="490"/>
      <c r="DC23" s="490"/>
      <c r="DD23" s="490">
        <v>0</v>
      </c>
      <c r="DE23" s="490"/>
      <c r="DF23" s="490"/>
      <c r="DG23" s="490"/>
      <c r="DH23" s="490"/>
      <c r="DI23" s="490"/>
      <c r="DJ23" s="490"/>
      <c r="DK23" s="490"/>
      <c r="DL23" s="490"/>
      <c r="DM23" s="490"/>
      <c r="DN23" s="490"/>
      <c r="DO23" s="490">
        <v>0</v>
      </c>
      <c r="DP23" s="490"/>
      <c r="DQ23" s="490"/>
      <c r="DR23" s="490"/>
      <c r="DS23" s="490"/>
      <c r="DT23" s="490"/>
      <c r="DU23" s="490"/>
      <c r="DV23" s="490"/>
      <c r="DW23" s="490"/>
      <c r="DX23" s="490"/>
      <c r="DY23" s="490"/>
      <c r="DZ23" s="490">
        <v>0</v>
      </c>
      <c r="EA23" s="490"/>
      <c r="EB23" s="490"/>
      <c r="EC23" s="490"/>
      <c r="ED23" s="490"/>
      <c r="EE23" s="490"/>
      <c r="EF23" s="490"/>
      <c r="EG23" s="490"/>
      <c r="EH23" s="490">
        <v>0</v>
      </c>
      <c r="EI23" s="490"/>
      <c r="EJ23" s="490"/>
      <c r="EK23" s="490"/>
      <c r="EL23" s="490"/>
      <c r="EM23" s="490"/>
      <c r="EN23" s="490"/>
      <c r="EO23" s="490">
        <v>0</v>
      </c>
      <c r="EP23" s="490"/>
      <c r="EQ23" s="490"/>
      <c r="ER23" s="490"/>
      <c r="ES23" s="490"/>
      <c r="ET23" s="490"/>
      <c r="EU23" s="490"/>
      <c r="EV23" s="214">
        <f>SUM(BY23:EU23)</f>
        <v>0</v>
      </c>
      <c r="EW23" s="490">
        <v>0</v>
      </c>
      <c r="EX23" s="490"/>
      <c r="EY23" s="490"/>
      <c r="EZ23" s="490"/>
      <c r="FA23" s="490"/>
      <c r="FB23" s="490"/>
      <c r="FC23" s="490"/>
      <c r="FD23" s="490"/>
      <c r="FE23" s="214">
        <v>0</v>
      </c>
    </row>
    <row r="24" spans="1:161" s="39" customFormat="1" ht="27.75" hidden="1" customHeight="1" x14ac:dyDescent="0.2">
      <c r="A24" s="491" t="s">
        <v>6</v>
      </c>
      <c r="B24" s="491"/>
      <c r="C24" s="491"/>
      <c r="D24" s="491"/>
      <c r="E24" s="491"/>
      <c r="F24" s="213"/>
      <c r="G24" s="501" t="s">
        <v>814</v>
      </c>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1"/>
      <c r="AN24" s="501"/>
      <c r="AO24" s="501"/>
      <c r="AP24" s="502"/>
      <c r="AQ24" s="502"/>
      <c r="AR24" s="502"/>
      <c r="AS24" s="502"/>
      <c r="AT24" s="502"/>
      <c r="AU24" s="502"/>
      <c r="AV24" s="502"/>
      <c r="AW24" s="490">
        <v>0</v>
      </c>
      <c r="AX24" s="490"/>
      <c r="AY24" s="490"/>
      <c r="AZ24" s="490"/>
      <c r="BA24" s="490"/>
      <c r="BB24" s="490"/>
      <c r="BC24" s="490"/>
      <c r="BD24" s="490">
        <v>0</v>
      </c>
      <c r="BE24" s="490"/>
      <c r="BF24" s="490"/>
      <c r="BG24" s="490"/>
      <c r="BH24" s="490"/>
      <c r="BI24" s="490"/>
      <c r="BJ24" s="490"/>
      <c r="BK24" s="490">
        <v>0</v>
      </c>
      <c r="BL24" s="490"/>
      <c r="BM24" s="490"/>
      <c r="BN24" s="490"/>
      <c r="BO24" s="490"/>
      <c r="BP24" s="490"/>
      <c r="BQ24" s="490"/>
      <c r="BR24" s="490">
        <v>0</v>
      </c>
      <c r="BS24" s="490"/>
      <c r="BT24" s="490"/>
      <c r="BU24" s="490"/>
      <c r="BV24" s="490"/>
      <c r="BW24" s="490"/>
      <c r="BX24" s="490"/>
      <c r="BY24" s="490">
        <v>0</v>
      </c>
      <c r="BZ24" s="490"/>
      <c r="CA24" s="490"/>
      <c r="CB24" s="490"/>
      <c r="CC24" s="490"/>
      <c r="CD24" s="490"/>
      <c r="CE24" s="490"/>
      <c r="CF24" s="490"/>
      <c r="CG24" s="490">
        <v>0</v>
      </c>
      <c r="CH24" s="490"/>
      <c r="CI24" s="490"/>
      <c r="CJ24" s="490"/>
      <c r="CK24" s="490"/>
      <c r="CL24" s="490"/>
      <c r="CM24" s="490"/>
      <c r="CN24" s="490"/>
      <c r="CO24" s="490">
        <v>0</v>
      </c>
      <c r="CP24" s="490"/>
      <c r="CQ24" s="490"/>
      <c r="CR24" s="490"/>
      <c r="CS24" s="490"/>
      <c r="CT24" s="490"/>
      <c r="CU24" s="490"/>
      <c r="CV24" s="490"/>
      <c r="CW24" s="490">
        <v>0</v>
      </c>
      <c r="CX24" s="490"/>
      <c r="CY24" s="490"/>
      <c r="CZ24" s="490"/>
      <c r="DA24" s="490"/>
      <c r="DB24" s="490"/>
      <c r="DC24" s="490"/>
      <c r="DD24" s="490">
        <v>0</v>
      </c>
      <c r="DE24" s="490"/>
      <c r="DF24" s="490"/>
      <c r="DG24" s="490"/>
      <c r="DH24" s="490"/>
      <c r="DI24" s="490"/>
      <c r="DJ24" s="490"/>
      <c r="DK24" s="490"/>
      <c r="DL24" s="490"/>
      <c r="DM24" s="490"/>
      <c r="DN24" s="490"/>
      <c r="DO24" s="490">
        <v>0</v>
      </c>
      <c r="DP24" s="490"/>
      <c r="DQ24" s="490"/>
      <c r="DR24" s="490"/>
      <c r="DS24" s="490"/>
      <c r="DT24" s="490"/>
      <c r="DU24" s="490"/>
      <c r="DV24" s="490"/>
      <c r="DW24" s="490"/>
      <c r="DX24" s="490"/>
      <c r="DY24" s="490"/>
      <c r="DZ24" s="490">
        <v>0</v>
      </c>
      <c r="EA24" s="490"/>
      <c r="EB24" s="490"/>
      <c r="EC24" s="490"/>
      <c r="ED24" s="490"/>
      <c r="EE24" s="490"/>
      <c r="EF24" s="490"/>
      <c r="EG24" s="490"/>
      <c r="EH24" s="490">
        <v>0</v>
      </c>
      <c r="EI24" s="490"/>
      <c r="EJ24" s="490"/>
      <c r="EK24" s="490"/>
      <c r="EL24" s="490"/>
      <c r="EM24" s="490"/>
      <c r="EN24" s="490"/>
      <c r="EO24" s="490">
        <v>0</v>
      </c>
      <c r="EP24" s="490"/>
      <c r="EQ24" s="490"/>
      <c r="ER24" s="490"/>
      <c r="ES24" s="490"/>
      <c r="ET24" s="490"/>
      <c r="EU24" s="490"/>
      <c r="EV24" s="214">
        <f>SUM(BY24:EU24)</f>
        <v>0</v>
      </c>
      <c r="EW24" s="490">
        <v>0</v>
      </c>
      <c r="EX24" s="490"/>
      <c r="EY24" s="490"/>
      <c r="EZ24" s="490"/>
      <c r="FA24" s="490"/>
      <c r="FB24" s="490"/>
      <c r="FC24" s="490"/>
      <c r="FD24" s="490"/>
      <c r="FE24" s="214">
        <v>0</v>
      </c>
    </row>
    <row r="25" spans="1:161" s="37" customFormat="1" ht="12.75" x14ac:dyDescent="0.2">
      <c r="A25" s="492" t="s">
        <v>7</v>
      </c>
      <c r="B25" s="492"/>
      <c r="C25" s="492"/>
      <c r="D25" s="492"/>
      <c r="E25" s="492"/>
      <c r="F25" s="209"/>
      <c r="G25" s="210" t="s">
        <v>597</v>
      </c>
      <c r="H25" s="210"/>
      <c r="I25" s="210"/>
      <c r="J25" s="210"/>
      <c r="K25" s="210"/>
      <c r="L25" s="210"/>
      <c r="M25" s="210"/>
      <c r="N25" s="210"/>
      <c r="O25" s="210"/>
      <c r="P25" s="210"/>
      <c r="Q25" s="210"/>
      <c r="R25" s="493" t="s">
        <v>598</v>
      </c>
      <c r="S25" s="493"/>
      <c r="T25" s="493"/>
      <c r="U25" s="493"/>
      <c r="V25" s="210"/>
      <c r="W25" s="493" t="s">
        <v>598</v>
      </c>
      <c r="X25" s="493"/>
      <c r="Y25" s="493"/>
      <c r="Z25" s="493"/>
      <c r="AA25" s="493"/>
      <c r="AB25" s="493"/>
      <c r="AC25" s="493"/>
      <c r="AD25" s="493"/>
      <c r="AE25" s="493"/>
      <c r="AF25" s="494" t="s">
        <v>84</v>
      </c>
      <c r="AG25" s="494"/>
      <c r="AH25" s="494"/>
      <c r="AI25" s="495" t="s">
        <v>93</v>
      </c>
      <c r="AJ25" s="495"/>
      <c r="AK25" s="495"/>
      <c r="AL25" s="211" t="s">
        <v>599</v>
      </c>
      <c r="AM25" s="212"/>
      <c r="AN25" s="212"/>
      <c r="AO25" s="209"/>
      <c r="AP25" s="496" t="s">
        <v>126</v>
      </c>
      <c r="AQ25" s="496"/>
      <c r="AR25" s="496"/>
      <c r="AS25" s="496"/>
      <c r="AT25" s="496"/>
      <c r="AU25" s="496"/>
      <c r="AV25" s="496"/>
      <c r="AW25" s="497">
        <f>SUM(AW21:BC24)</f>
        <v>27510</v>
      </c>
      <c r="AX25" s="497"/>
      <c r="AY25" s="497"/>
      <c r="AZ25" s="497"/>
      <c r="BA25" s="497"/>
      <c r="BB25" s="497"/>
      <c r="BC25" s="497"/>
      <c r="BD25" s="497">
        <f>BD21</f>
        <v>1000</v>
      </c>
      <c r="BE25" s="497"/>
      <c r="BF25" s="497"/>
      <c r="BG25" s="497"/>
      <c r="BH25" s="497"/>
      <c r="BI25" s="497"/>
      <c r="BJ25" s="497"/>
      <c r="BK25" s="497">
        <v>0</v>
      </c>
      <c r="BL25" s="497"/>
      <c r="BM25" s="497"/>
      <c r="BN25" s="497"/>
      <c r="BO25" s="497"/>
      <c r="BP25" s="497"/>
      <c r="BQ25" s="497"/>
      <c r="BR25" s="497">
        <v>0</v>
      </c>
      <c r="BS25" s="497"/>
      <c r="BT25" s="497"/>
      <c r="BU25" s="497"/>
      <c r="BV25" s="497"/>
      <c r="BW25" s="497"/>
      <c r="BX25" s="497"/>
      <c r="BY25" s="497">
        <v>0</v>
      </c>
      <c r="BZ25" s="497"/>
      <c r="CA25" s="497"/>
      <c r="CB25" s="497"/>
      <c r="CC25" s="497"/>
      <c r="CD25" s="497"/>
      <c r="CE25" s="497"/>
      <c r="CF25" s="497"/>
      <c r="CG25" s="497">
        <v>0</v>
      </c>
      <c r="CH25" s="497"/>
      <c r="CI25" s="497"/>
      <c r="CJ25" s="497"/>
      <c r="CK25" s="497"/>
      <c r="CL25" s="497"/>
      <c r="CM25" s="497"/>
      <c r="CN25" s="497"/>
      <c r="CO25" s="497">
        <v>0</v>
      </c>
      <c r="CP25" s="497"/>
      <c r="CQ25" s="497"/>
      <c r="CR25" s="497"/>
      <c r="CS25" s="497"/>
      <c r="CT25" s="497"/>
      <c r="CU25" s="497"/>
      <c r="CV25" s="497"/>
      <c r="CW25" s="497">
        <v>0</v>
      </c>
      <c r="CX25" s="497"/>
      <c r="CY25" s="497"/>
      <c r="CZ25" s="497"/>
      <c r="DA25" s="497"/>
      <c r="DB25" s="497"/>
      <c r="DC25" s="497"/>
      <c r="DD25" s="497">
        <v>0</v>
      </c>
      <c r="DE25" s="497"/>
      <c r="DF25" s="497"/>
      <c r="DG25" s="497"/>
      <c r="DH25" s="497"/>
      <c r="DI25" s="497"/>
      <c r="DJ25" s="497"/>
      <c r="DK25" s="497"/>
      <c r="DL25" s="497"/>
      <c r="DM25" s="497"/>
      <c r="DN25" s="497"/>
      <c r="DO25" s="497">
        <v>0</v>
      </c>
      <c r="DP25" s="497"/>
      <c r="DQ25" s="497"/>
      <c r="DR25" s="497"/>
      <c r="DS25" s="497"/>
      <c r="DT25" s="497"/>
      <c r="DU25" s="497"/>
      <c r="DV25" s="497"/>
      <c r="DW25" s="497"/>
      <c r="DX25" s="497"/>
      <c r="DY25" s="497"/>
      <c r="DZ25" s="497">
        <v>0</v>
      </c>
      <c r="EA25" s="497"/>
      <c r="EB25" s="497"/>
      <c r="EC25" s="497"/>
      <c r="ED25" s="497"/>
      <c r="EE25" s="497"/>
      <c r="EF25" s="497"/>
      <c r="EG25" s="497"/>
      <c r="EH25" s="497">
        <v>0</v>
      </c>
      <c r="EI25" s="497"/>
      <c r="EJ25" s="497"/>
      <c r="EK25" s="497"/>
      <c r="EL25" s="497"/>
      <c r="EM25" s="497"/>
      <c r="EN25" s="497"/>
      <c r="EO25" s="497">
        <v>0</v>
      </c>
      <c r="EP25" s="497"/>
      <c r="EQ25" s="497"/>
      <c r="ER25" s="497"/>
      <c r="ES25" s="497"/>
      <c r="ET25" s="497"/>
      <c r="EU25" s="497"/>
      <c r="EV25" s="497">
        <f>SUM(BY25:EU26)</f>
        <v>0</v>
      </c>
      <c r="EW25" s="497">
        <v>1097.8574699999999</v>
      </c>
      <c r="EX25" s="497"/>
      <c r="EY25" s="497"/>
      <c r="EZ25" s="497"/>
      <c r="FA25" s="497"/>
      <c r="FB25" s="497"/>
      <c r="FC25" s="497"/>
      <c r="FD25" s="497"/>
      <c r="FE25" s="497">
        <v>29607.857469999999</v>
      </c>
    </row>
    <row r="26" spans="1:161" s="39" customFormat="1" ht="15" customHeight="1" x14ac:dyDescent="0.2">
      <c r="A26" s="492"/>
      <c r="B26" s="492"/>
      <c r="C26" s="492"/>
      <c r="D26" s="492"/>
      <c r="E26" s="492"/>
      <c r="F26" s="209"/>
      <c r="G26" s="489" t="s">
        <v>600</v>
      </c>
      <c r="H26" s="489"/>
      <c r="I26" s="489"/>
      <c r="J26" s="489"/>
      <c r="K26" s="489"/>
      <c r="L26" s="489"/>
      <c r="M26" s="489"/>
      <c r="N26" s="489"/>
      <c r="O26" s="489"/>
      <c r="P26" s="489"/>
      <c r="Q26" s="489"/>
      <c r="R26" s="489"/>
      <c r="S26" s="489"/>
      <c r="T26" s="489"/>
      <c r="U26" s="489"/>
      <c r="V26" s="489"/>
      <c r="W26" s="489"/>
      <c r="X26" s="489"/>
      <c r="Y26" s="489"/>
      <c r="Z26" s="489"/>
      <c r="AA26" s="489"/>
      <c r="AB26" s="489"/>
      <c r="AC26" s="489"/>
      <c r="AD26" s="489"/>
      <c r="AE26" s="489"/>
      <c r="AF26" s="489"/>
      <c r="AG26" s="489"/>
      <c r="AH26" s="489"/>
      <c r="AI26" s="489"/>
      <c r="AJ26" s="489"/>
      <c r="AK26" s="489"/>
      <c r="AL26" s="489"/>
      <c r="AM26" s="489"/>
      <c r="AN26" s="489"/>
      <c r="AO26" s="489"/>
      <c r="AP26" s="496"/>
      <c r="AQ26" s="496"/>
      <c r="AR26" s="496"/>
      <c r="AS26" s="496"/>
      <c r="AT26" s="496"/>
      <c r="AU26" s="496"/>
      <c r="AV26" s="496"/>
      <c r="AW26" s="497"/>
      <c r="AX26" s="497"/>
      <c r="AY26" s="497"/>
      <c r="AZ26" s="497"/>
      <c r="BA26" s="497"/>
      <c r="BB26" s="497"/>
      <c r="BC26" s="497"/>
      <c r="BD26" s="497"/>
      <c r="BE26" s="497"/>
      <c r="BF26" s="497"/>
      <c r="BG26" s="497"/>
      <c r="BH26" s="497"/>
      <c r="BI26" s="497"/>
      <c r="BJ26" s="497"/>
      <c r="BK26" s="497"/>
      <c r="BL26" s="497"/>
      <c r="BM26" s="497"/>
      <c r="BN26" s="497"/>
      <c r="BO26" s="497"/>
      <c r="BP26" s="497"/>
      <c r="BQ26" s="497"/>
      <c r="BR26" s="497"/>
      <c r="BS26" s="497"/>
      <c r="BT26" s="497"/>
      <c r="BU26" s="497"/>
      <c r="BV26" s="497"/>
      <c r="BW26" s="497"/>
      <c r="BX26" s="497"/>
      <c r="BY26" s="497"/>
      <c r="BZ26" s="497"/>
      <c r="CA26" s="497"/>
      <c r="CB26" s="497"/>
      <c r="CC26" s="497"/>
      <c r="CD26" s="497"/>
      <c r="CE26" s="497"/>
      <c r="CF26" s="497"/>
      <c r="CG26" s="497"/>
      <c r="CH26" s="497"/>
      <c r="CI26" s="497"/>
      <c r="CJ26" s="497"/>
      <c r="CK26" s="497"/>
      <c r="CL26" s="497"/>
      <c r="CM26" s="497"/>
      <c r="CN26" s="497"/>
      <c r="CO26" s="497"/>
      <c r="CP26" s="497"/>
      <c r="CQ26" s="497"/>
      <c r="CR26" s="497"/>
      <c r="CS26" s="497"/>
      <c r="CT26" s="497"/>
      <c r="CU26" s="497"/>
      <c r="CV26" s="497"/>
      <c r="CW26" s="497"/>
      <c r="CX26" s="497"/>
      <c r="CY26" s="497"/>
      <c r="CZ26" s="497"/>
      <c r="DA26" s="497"/>
      <c r="DB26" s="497"/>
      <c r="DC26" s="497"/>
      <c r="DD26" s="497"/>
      <c r="DE26" s="497"/>
      <c r="DF26" s="497"/>
      <c r="DG26" s="497"/>
      <c r="DH26" s="497"/>
      <c r="DI26" s="497"/>
      <c r="DJ26" s="497"/>
      <c r="DK26" s="497"/>
      <c r="DL26" s="497"/>
      <c r="DM26" s="497"/>
      <c r="DN26" s="497"/>
      <c r="DO26" s="497"/>
      <c r="DP26" s="497"/>
      <c r="DQ26" s="497"/>
      <c r="DR26" s="497"/>
      <c r="DS26" s="497"/>
      <c r="DT26" s="497"/>
      <c r="DU26" s="497"/>
      <c r="DV26" s="497"/>
      <c r="DW26" s="497"/>
      <c r="DX26" s="497"/>
      <c r="DY26" s="497"/>
      <c r="DZ26" s="497"/>
      <c r="EA26" s="497"/>
      <c r="EB26" s="497"/>
      <c r="EC26" s="497"/>
      <c r="ED26" s="497"/>
      <c r="EE26" s="497"/>
      <c r="EF26" s="497"/>
      <c r="EG26" s="497"/>
      <c r="EH26" s="497"/>
      <c r="EI26" s="497"/>
      <c r="EJ26" s="497"/>
      <c r="EK26" s="497"/>
      <c r="EL26" s="497"/>
      <c r="EM26" s="497"/>
      <c r="EN26" s="497"/>
      <c r="EO26" s="497"/>
      <c r="EP26" s="497"/>
      <c r="EQ26" s="497"/>
      <c r="ER26" s="497"/>
      <c r="ES26" s="497"/>
      <c r="ET26" s="497"/>
      <c r="EU26" s="497"/>
      <c r="EV26" s="497"/>
      <c r="EW26" s="497"/>
      <c r="EX26" s="497"/>
      <c r="EY26" s="497"/>
      <c r="EZ26" s="497"/>
      <c r="FA26" s="497"/>
      <c r="FB26" s="497"/>
      <c r="FC26" s="497"/>
      <c r="FD26" s="497"/>
      <c r="FE26" s="497"/>
    </row>
    <row r="27" spans="1:161" s="39" customFormat="1" ht="27.75" hidden="1" customHeight="1" x14ac:dyDescent="0.2">
      <c r="A27" s="491" t="s">
        <v>17</v>
      </c>
      <c r="B27" s="491"/>
      <c r="C27" s="491"/>
      <c r="D27" s="491"/>
      <c r="E27" s="491"/>
      <c r="F27" s="213"/>
      <c r="G27" s="501" t="s">
        <v>805</v>
      </c>
      <c r="H27" s="501"/>
      <c r="I27" s="501"/>
      <c r="J27" s="501"/>
      <c r="K27" s="501"/>
      <c r="L27" s="501"/>
      <c r="M27" s="501"/>
      <c r="N27" s="501"/>
      <c r="O27" s="501"/>
      <c r="P27" s="501"/>
      <c r="Q27" s="501"/>
      <c r="R27" s="501"/>
      <c r="S27" s="501"/>
      <c r="T27" s="501"/>
      <c r="U27" s="501"/>
      <c r="V27" s="501"/>
      <c r="W27" s="501"/>
      <c r="X27" s="501"/>
      <c r="Y27" s="501"/>
      <c r="Z27" s="501"/>
      <c r="AA27" s="501"/>
      <c r="AB27" s="501"/>
      <c r="AC27" s="501"/>
      <c r="AD27" s="501"/>
      <c r="AE27" s="501"/>
      <c r="AF27" s="501"/>
      <c r="AG27" s="501"/>
      <c r="AH27" s="501"/>
      <c r="AI27" s="501"/>
      <c r="AJ27" s="501"/>
      <c r="AK27" s="501"/>
      <c r="AL27" s="501"/>
      <c r="AM27" s="501"/>
      <c r="AN27" s="501"/>
      <c r="AO27" s="501"/>
      <c r="AP27" s="502"/>
      <c r="AQ27" s="502"/>
      <c r="AR27" s="502"/>
      <c r="AS27" s="502"/>
      <c r="AT27" s="502"/>
      <c r="AU27" s="502"/>
      <c r="AV27" s="502"/>
      <c r="AW27" s="490">
        <v>0</v>
      </c>
      <c r="AX27" s="490"/>
      <c r="AY27" s="490"/>
      <c r="AZ27" s="490"/>
      <c r="BA27" s="490"/>
      <c r="BB27" s="490"/>
      <c r="BC27" s="490"/>
      <c r="BD27" s="490">
        <v>0</v>
      </c>
      <c r="BE27" s="490"/>
      <c r="BF27" s="490"/>
      <c r="BG27" s="490"/>
      <c r="BH27" s="490"/>
      <c r="BI27" s="490"/>
      <c r="BJ27" s="490"/>
      <c r="BK27" s="490">
        <v>0</v>
      </c>
      <c r="BL27" s="490"/>
      <c r="BM27" s="490"/>
      <c r="BN27" s="490"/>
      <c r="BO27" s="490"/>
      <c r="BP27" s="490"/>
      <c r="BQ27" s="490"/>
      <c r="BR27" s="490">
        <v>0</v>
      </c>
      <c r="BS27" s="490"/>
      <c r="BT27" s="490"/>
      <c r="BU27" s="490"/>
      <c r="BV27" s="490"/>
      <c r="BW27" s="490"/>
      <c r="BX27" s="490"/>
      <c r="BY27" s="490">
        <v>0</v>
      </c>
      <c r="BZ27" s="490"/>
      <c r="CA27" s="490"/>
      <c r="CB27" s="490"/>
      <c r="CC27" s="490"/>
      <c r="CD27" s="490"/>
      <c r="CE27" s="490"/>
      <c r="CF27" s="490"/>
      <c r="CG27" s="490">
        <v>0</v>
      </c>
      <c r="CH27" s="490"/>
      <c r="CI27" s="490"/>
      <c r="CJ27" s="490"/>
      <c r="CK27" s="490"/>
      <c r="CL27" s="490"/>
      <c r="CM27" s="490"/>
      <c r="CN27" s="490"/>
      <c r="CO27" s="490">
        <v>0</v>
      </c>
      <c r="CP27" s="490"/>
      <c r="CQ27" s="490"/>
      <c r="CR27" s="490"/>
      <c r="CS27" s="490"/>
      <c r="CT27" s="490"/>
      <c r="CU27" s="490"/>
      <c r="CV27" s="490"/>
      <c r="CW27" s="490">
        <v>0</v>
      </c>
      <c r="CX27" s="490"/>
      <c r="CY27" s="490"/>
      <c r="CZ27" s="490"/>
      <c r="DA27" s="490"/>
      <c r="DB27" s="490"/>
      <c r="DC27" s="490"/>
      <c r="DD27" s="490">
        <v>0</v>
      </c>
      <c r="DE27" s="490"/>
      <c r="DF27" s="490"/>
      <c r="DG27" s="490"/>
      <c r="DH27" s="490"/>
      <c r="DI27" s="490"/>
      <c r="DJ27" s="490"/>
      <c r="DK27" s="490"/>
      <c r="DL27" s="490"/>
      <c r="DM27" s="490"/>
      <c r="DN27" s="490"/>
      <c r="DO27" s="490">
        <v>0</v>
      </c>
      <c r="DP27" s="490"/>
      <c r="DQ27" s="490"/>
      <c r="DR27" s="490"/>
      <c r="DS27" s="490"/>
      <c r="DT27" s="490"/>
      <c r="DU27" s="490"/>
      <c r="DV27" s="490"/>
      <c r="DW27" s="490"/>
      <c r="DX27" s="490"/>
      <c r="DY27" s="490"/>
      <c r="DZ27" s="490">
        <v>0</v>
      </c>
      <c r="EA27" s="490"/>
      <c r="EB27" s="490"/>
      <c r="EC27" s="490"/>
      <c r="ED27" s="490"/>
      <c r="EE27" s="490"/>
      <c r="EF27" s="490"/>
      <c r="EG27" s="490"/>
      <c r="EH27" s="490">
        <v>0</v>
      </c>
      <c r="EI27" s="490"/>
      <c r="EJ27" s="490"/>
      <c r="EK27" s="490"/>
      <c r="EL27" s="490"/>
      <c r="EM27" s="490"/>
      <c r="EN27" s="490"/>
      <c r="EO27" s="490">
        <v>0</v>
      </c>
      <c r="EP27" s="490"/>
      <c r="EQ27" s="490"/>
      <c r="ER27" s="490"/>
      <c r="ES27" s="490"/>
      <c r="ET27" s="490"/>
      <c r="EU27" s="490"/>
      <c r="EV27" s="214">
        <f>SUM(BY27:EU27)</f>
        <v>0</v>
      </c>
      <c r="EW27" s="490">
        <v>0</v>
      </c>
      <c r="EX27" s="490"/>
      <c r="EY27" s="490"/>
      <c r="EZ27" s="490"/>
      <c r="FA27" s="490"/>
      <c r="FB27" s="490"/>
      <c r="FC27" s="490"/>
      <c r="FD27" s="490"/>
      <c r="FE27" s="214">
        <v>0</v>
      </c>
    </row>
    <row r="28" spans="1:161" s="37" customFormat="1" ht="12.75" x14ac:dyDescent="0.2">
      <c r="A28" s="492" t="s">
        <v>8</v>
      </c>
      <c r="B28" s="492"/>
      <c r="C28" s="492"/>
      <c r="D28" s="492"/>
      <c r="E28" s="492"/>
      <c r="F28" s="209"/>
      <c r="G28" s="210" t="s">
        <v>597</v>
      </c>
      <c r="H28" s="210"/>
      <c r="I28" s="210"/>
      <c r="J28" s="210"/>
      <c r="K28" s="210"/>
      <c r="L28" s="210"/>
      <c r="M28" s="210"/>
      <c r="N28" s="210"/>
      <c r="O28" s="210"/>
      <c r="P28" s="210"/>
      <c r="Q28" s="210"/>
      <c r="R28" s="493" t="s">
        <v>598</v>
      </c>
      <c r="S28" s="493"/>
      <c r="T28" s="493"/>
      <c r="U28" s="493"/>
      <c r="V28" s="210"/>
      <c r="W28" s="493" t="s">
        <v>598</v>
      </c>
      <c r="X28" s="493"/>
      <c r="Y28" s="493"/>
      <c r="Z28" s="493"/>
      <c r="AA28" s="493"/>
      <c r="AB28" s="493"/>
      <c r="AC28" s="493"/>
      <c r="AD28" s="493"/>
      <c r="AE28" s="493"/>
      <c r="AF28" s="494" t="s">
        <v>84</v>
      </c>
      <c r="AG28" s="494"/>
      <c r="AH28" s="494"/>
      <c r="AI28" s="495" t="s">
        <v>93</v>
      </c>
      <c r="AJ28" s="495"/>
      <c r="AK28" s="495"/>
      <c r="AL28" s="211" t="s">
        <v>599</v>
      </c>
      <c r="AM28" s="212"/>
      <c r="AN28" s="212"/>
      <c r="AO28" s="209"/>
      <c r="AP28" s="496" t="s">
        <v>126</v>
      </c>
      <c r="AQ28" s="496"/>
      <c r="AR28" s="496"/>
      <c r="AS28" s="496"/>
      <c r="AT28" s="496"/>
      <c r="AU28" s="496"/>
      <c r="AV28" s="496"/>
      <c r="AW28" s="497">
        <f>AW25</f>
        <v>27510</v>
      </c>
      <c r="AX28" s="497"/>
      <c r="AY28" s="497"/>
      <c r="AZ28" s="497"/>
      <c r="BA28" s="497"/>
      <c r="BB28" s="497"/>
      <c r="BC28" s="497"/>
      <c r="BD28" s="497">
        <f>BD25</f>
        <v>1000</v>
      </c>
      <c r="BE28" s="497"/>
      <c r="BF28" s="497"/>
      <c r="BG28" s="497"/>
      <c r="BH28" s="497"/>
      <c r="BI28" s="497"/>
      <c r="BJ28" s="497"/>
      <c r="BK28" s="497">
        <v>0</v>
      </c>
      <c r="BL28" s="497"/>
      <c r="BM28" s="497"/>
      <c r="BN28" s="497"/>
      <c r="BO28" s="497"/>
      <c r="BP28" s="497"/>
      <c r="BQ28" s="497"/>
      <c r="BR28" s="497">
        <v>0</v>
      </c>
      <c r="BS28" s="497"/>
      <c r="BT28" s="497"/>
      <c r="BU28" s="497"/>
      <c r="BV28" s="497"/>
      <c r="BW28" s="497"/>
      <c r="BX28" s="497"/>
      <c r="BY28" s="497">
        <v>0</v>
      </c>
      <c r="BZ28" s="497"/>
      <c r="CA28" s="497"/>
      <c r="CB28" s="497"/>
      <c r="CC28" s="497"/>
      <c r="CD28" s="497"/>
      <c r="CE28" s="497"/>
      <c r="CF28" s="497"/>
      <c r="CG28" s="497">
        <v>0</v>
      </c>
      <c r="CH28" s="497"/>
      <c r="CI28" s="497"/>
      <c r="CJ28" s="497"/>
      <c r="CK28" s="497"/>
      <c r="CL28" s="497"/>
      <c r="CM28" s="497"/>
      <c r="CN28" s="497"/>
      <c r="CO28" s="497">
        <v>0</v>
      </c>
      <c r="CP28" s="497"/>
      <c r="CQ28" s="497"/>
      <c r="CR28" s="497"/>
      <c r="CS28" s="497"/>
      <c r="CT28" s="497"/>
      <c r="CU28" s="497"/>
      <c r="CV28" s="497"/>
      <c r="CW28" s="497">
        <v>0</v>
      </c>
      <c r="CX28" s="497"/>
      <c r="CY28" s="497"/>
      <c r="CZ28" s="497"/>
      <c r="DA28" s="497"/>
      <c r="DB28" s="497"/>
      <c r="DC28" s="497"/>
      <c r="DD28" s="497">
        <v>0</v>
      </c>
      <c r="DE28" s="497"/>
      <c r="DF28" s="497"/>
      <c r="DG28" s="497"/>
      <c r="DH28" s="497"/>
      <c r="DI28" s="497"/>
      <c r="DJ28" s="497"/>
      <c r="DK28" s="497"/>
      <c r="DL28" s="497"/>
      <c r="DM28" s="497"/>
      <c r="DN28" s="497"/>
      <c r="DO28" s="497">
        <v>0</v>
      </c>
      <c r="DP28" s="497"/>
      <c r="DQ28" s="497"/>
      <c r="DR28" s="497"/>
      <c r="DS28" s="497"/>
      <c r="DT28" s="497"/>
      <c r="DU28" s="497"/>
      <c r="DV28" s="497"/>
      <c r="DW28" s="497"/>
      <c r="DX28" s="497"/>
      <c r="DY28" s="497"/>
      <c r="DZ28" s="497">
        <v>0</v>
      </c>
      <c r="EA28" s="497"/>
      <c r="EB28" s="497"/>
      <c r="EC28" s="497"/>
      <c r="ED28" s="497"/>
      <c r="EE28" s="497"/>
      <c r="EF28" s="497"/>
      <c r="EG28" s="497"/>
      <c r="EH28" s="497">
        <v>0</v>
      </c>
      <c r="EI28" s="497"/>
      <c r="EJ28" s="497"/>
      <c r="EK28" s="497"/>
      <c r="EL28" s="497"/>
      <c r="EM28" s="497"/>
      <c r="EN28" s="497"/>
      <c r="EO28" s="497">
        <v>0</v>
      </c>
      <c r="EP28" s="497"/>
      <c r="EQ28" s="497"/>
      <c r="ER28" s="497"/>
      <c r="ES28" s="497"/>
      <c r="ET28" s="497"/>
      <c r="EU28" s="497"/>
      <c r="EV28" s="497">
        <f>SUM(BY28:EU29)</f>
        <v>0</v>
      </c>
      <c r="EW28" s="497">
        <v>1097.8574699999999</v>
      </c>
      <c r="EX28" s="497"/>
      <c r="EY28" s="497"/>
      <c r="EZ28" s="497"/>
      <c r="FA28" s="497"/>
      <c r="FB28" s="497"/>
      <c r="FC28" s="497"/>
      <c r="FD28" s="497"/>
      <c r="FE28" s="497">
        <v>29607.857469999999</v>
      </c>
    </row>
    <row r="29" spans="1:161" s="39" customFormat="1" ht="15" customHeight="1" x14ac:dyDescent="0.2">
      <c r="A29" s="492"/>
      <c r="B29" s="492"/>
      <c r="C29" s="492"/>
      <c r="D29" s="492"/>
      <c r="E29" s="492"/>
      <c r="F29" s="209"/>
      <c r="G29" s="489" t="s">
        <v>600</v>
      </c>
      <c r="H29" s="489"/>
      <c r="I29" s="489"/>
      <c r="J29" s="489"/>
      <c r="K29" s="489"/>
      <c r="L29" s="489"/>
      <c r="M29" s="489"/>
      <c r="N29" s="489"/>
      <c r="O29" s="489"/>
      <c r="P29" s="489"/>
      <c r="Q29" s="489"/>
      <c r="R29" s="489"/>
      <c r="S29" s="489"/>
      <c r="T29" s="489"/>
      <c r="U29" s="489"/>
      <c r="V29" s="489"/>
      <c r="W29" s="489"/>
      <c r="X29" s="489"/>
      <c r="Y29" s="489"/>
      <c r="Z29" s="489"/>
      <c r="AA29" s="489"/>
      <c r="AB29" s="489"/>
      <c r="AC29" s="489"/>
      <c r="AD29" s="489"/>
      <c r="AE29" s="489"/>
      <c r="AF29" s="489"/>
      <c r="AG29" s="489"/>
      <c r="AH29" s="489"/>
      <c r="AI29" s="489"/>
      <c r="AJ29" s="489"/>
      <c r="AK29" s="489"/>
      <c r="AL29" s="489"/>
      <c r="AM29" s="489"/>
      <c r="AN29" s="489"/>
      <c r="AO29" s="489"/>
      <c r="AP29" s="496"/>
      <c r="AQ29" s="496"/>
      <c r="AR29" s="496"/>
      <c r="AS29" s="496"/>
      <c r="AT29" s="496"/>
      <c r="AU29" s="496"/>
      <c r="AV29" s="496"/>
      <c r="AW29" s="497"/>
      <c r="AX29" s="497"/>
      <c r="AY29" s="497"/>
      <c r="AZ29" s="497"/>
      <c r="BA29" s="497"/>
      <c r="BB29" s="497"/>
      <c r="BC29" s="497"/>
      <c r="BD29" s="497"/>
      <c r="BE29" s="497"/>
      <c r="BF29" s="497"/>
      <c r="BG29" s="497"/>
      <c r="BH29" s="497"/>
      <c r="BI29" s="497"/>
      <c r="BJ29" s="497"/>
      <c r="BK29" s="497"/>
      <c r="BL29" s="497"/>
      <c r="BM29" s="497"/>
      <c r="BN29" s="497"/>
      <c r="BO29" s="497"/>
      <c r="BP29" s="497"/>
      <c r="BQ29" s="497"/>
      <c r="BR29" s="497"/>
      <c r="BS29" s="497"/>
      <c r="BT29" s="497"/>
      <c r="BU29" s="497"/>
      <c r="BV29" s="497"/>
      <c r="BW29" s="497"/>
      <c r="BX29" s="497"/>
      <c r="BY29" s="497"/>
      <c r="BZ29" s="497"/>
      <c r="CA29" s="497"/>
      <c r="CB29" s="497"/>
      <c r="CC29" s="497"/>
      <c r="CD29" s="497"/>
      <c r="CE29" s="497"/>
      <c r="CF29" s="497"/>
      <c r="CG29" s="497"/>
      <c r="CH29" s="497"/>
      <c r="CI29" s="497"/>
      <c r="CJ29" s="497"/>
      <c r="CK29" s="497"/>
      <c r="CL29" s="497"/>
      <c r="CM29" s="497"/>
      <c r="CN29" s="497"/>
      <c r="CO29" s="497"/>
      <c r="CP29" s="497"/>
      <c r="CQ29" s="497"/>
      <c r="CR29" s="497"/>
      <c r="CS29" s="497"/>
      <c r="CT29" s="497"/>
      <c r="CU29" s="497"/>
      <c r="CV29" s="497"/>
      <c r="CW29" s="497"/>
      <c r="CX29" s="497"/>
      <c r="CY29" s="497"/>
      <c r="CZ29" s="497"/>
      <c r="DA29" s="497"/>
      <c r="DB29" s="497"/>
      <c r="DC29" s="497"/>
      <c r="DD29" s="497"/>
      <c r="DE29" s="497"/>
      <c r="DF29" s="497"/>
      <c r="DG29" s="497"/>
      <c r="DH29" s="497"/>
      <c r="DI29" s="497"/>
      <c r="DJ29" s="497"/>
      <c r="DK29" s="497"/>
      <c r="DL29" s="497"/>
      <c r="DM29" s="497"/>
      <c r="DN29" s="497"/>
      <c r="DO29" s="497"/>
      <c r="DP29" s="497"/>
      <c r="DQ29" s="497"/>
      <c r="DR29" s="497"/>
      <c r="DS29" s="497"/>
      <c r="DT29" s="497"/>
      <c r="DU29" s="497"/>
      <c r="DV29" s="497"/>
      <c r="DW29" s="497"/>
      <c r="DX29" s="497"/>
      <c r="DY29" s="497"/>
      <c r="DZ29" s="497"/>
      <c r="EA29" s="497"/>
      <c r="EB29" s="497"/>
      <c r="EC29" s="497"/>
      <c r="ED29" s="497"/>
      <c r="EE29" s="497"/>
      <c r="EF29" s="497"/>
      <c r="EG29" s="497"/>
      <c r="EH29" s="497"/>
      <c r="EI29" s="497"/>
      <c r="EJ29" s="497"/>
      <c r="EK29" s="497"/>
      <c r="EL29" s="497"/>
      <c r="EM29" s="497"/>
      <c r="EN29" s="497"/>
      <c r="EO29" s="497"/>
      <c r="EP29" s="497"/>
      <c r="EQ29" s="497"/>
      <c r="ER29" s="497"/>
      <c r="ES29" s="497"/>
      <c r="ET29" s="497"/>
      <c r="EU29" s="497"/>
      <c r="EV29" s="497"/>
      <c r="EW29" s="497"/>
      <c r="EX29" s="497"/>
      <c r="EY29" s="497"/>
      <c r="EZ29" s="497"/>
      <c r="FA29" s="497"/>
      <c r="FB29" s="497"/>
      <c r="FC29" s="497"/>
      <c r="FD29" s="497"/>
      <c r="FE29" s="497"/>
    </row>
    <row r="30" spans="1:161" s="39" customFormat="1" ht="27.75" customHeight="1" x14ac:dyDescent="0.2">
      <c r="A30" s="491" t="s">
        <v>9</v>
      </c>
      <c r="B30" s="491"/>
      <c r="C30" s="491"/>
      <c r="D30" s="491"/>
      <c r="E30" s="491"/>
      <c r="F30" s="213"/>
      <c r="G30" s="501" t="s">
        <v>442</v>
      </c>
      <c r="H30" s="501"/>
      <c r="I30" s="501"/>
      <c r="J30" s="501"/>
      <c r="K30" s="501"/>
      <c r="L30" s="501"/>
      <c r="M30" s="501"/>
      <c r="N30" s="501"/>
      <c r="O30" s="501"/>
      <c r="P30" s="501"/>
      <c r="Q30" s="501"/>
      <c r="R30" s="501"/>
      <c r="S30" s="501"/>
      <c r="T30" s="501"/>
      <c r="U30" s="501"/>
      <c r="V30" s="501"/>
      <c r="W30" s="501"/>
      <c r="X30" s="501"/>
      <c r="Y30" s="501"/>
      <c r="Z30" s="501"/>
      <c r="AA30" s="501"/>
      <c r="AB30" s="501"/>
      <c r="AC30" s="501"/>
      <c r="AD30" s="501"/>
      <c r="AE30" s="501"/>
      <c r="AF30" s="501"/>
      <c r="AG30" s="501"/>
      <c r="AH30" s="501"/>
      <c r="AI30" s="501"/>
      <c r="AJ30" s="501"/>
      <c r="AK30" s="501"/>
      <c r="AL30" s="501"/>
      <c r="AM30" s="501"/>
      <c r="AN30" s="501"/>
      <c r="AO30" s="501"/>
      <c r="AP30" s="502"/>
      <c r="AQ30" s="502"/>
      <c r="AR30" s="502"/>
      <c r="AS30" s="502"/>
      <c r="AT30" s="502"/>
      <c r="AU30" s="502"/>
      <c r="AV30" s="502"/>
      <c r="AW30" s="490">
        <v>0</v>
      </c>
      <c r="AX30" s="490"/>
      <c r="AY30" s="490"/>
      <c r="AZ30" s="490"/>
      <c r="BA30" s="490"/>
      <c r="BB30" s="490"/>
      <c r="BC30" s="490"/>
      <c r="BD30" s="490">
        <v>0</v>
      </c>
      <c r="BE30" s="490"/>
      <c r="BF30" s="490"/>
      <c r="BG30" s="490"/>
      <c r="BH30" s="490"/>
      <c r="BI30" s="490"/>
      <c r="BJ30" s="490"/>
      <c r="BK30" s="490">
        <v>0</v>
      </c>
      <c r="BL30" s="490"/>
      <c r="BM30" s="490"/>
      <c r="BN30" s="490"/>
      <c r="BO30" s="490"/>
      <c r="BP30" s="490"/>
      <c r="BQ30" s="490"/>
      <c r="BR30" s="490">
        <v>0</v>
      </c>
      <c r="BS30" s="490"/>
      <c r="BT30" s="490"/>
      <c r="BU30" s="490"/>
      <c r="BV30" s="490"/>
      <c r="BW30" s="490"/>
      <c r="BX30" s="490"/>
      <c r="BY30" s="490">
        <v>0</v>
      </c>
      <c r="BZ30" s="490"/>
      <c r="CA30" s="490"/>
      <c r="CB30" s="490"/>
      <c r="CC30" s="490"/>
      <c r="CD30" s="490"/>
      <c r="CE30" s="490"/>
      <c r="CF30" s="490"/>
      <c r="CG30" s="490">
        <v>0</v>
      </c>
      <c r="CH30" s="490"/>
      <c r="CI30" s="490"/>
      <c r="CJ30" s="490"/>
      <c r="CK30" s="490"/>
      <c r="CL30" s="490"/>
      <c r="CM30" s="490"/>
      <c r="CN30" s="490"/>
      <c r="CO30" s="490">
        <v>0</v>
      </c>
      <c r="CP30" s="490"/>
      <c r="CQ30" s="490"/>
      <c r="CR30" s="490"/>
      <c r="CS30" s="490"/>
      <c r="CT30" s="490"/>
      <c r="CU30" s="490"/>
      <c r="CV30" s="490"/>
      <c r="CW30" s="490">
        <v>0</v>
      </c>
      <c r="CX30" s="490"/>
      <c r="CY30" s="490"/>
      <c r="CZ30" s="490"/>
      <c r="DA30" s="490"/>
      <c r="DB30" s="490"/>
      <c r="DC30" s="490"/>
      <c r="DD30" s="490">
        <v>0</v>
      </c>
      <c r="DE30" s="490"/>
      <c r="DF30" s="490"/>
      <c r="DG30" s="490"/>
      <c r="DH30" s="490"/>
      <c r="DI30" s="490"/>
      <c r="DJ30" s="490"/>
      <c r="DK30" s="490"/>
      <c r="DL30" s="490"/>
      <c r="DM30" s="490"/>
      <c r="DN30" s="490"/>
      <c r="DO30" s="490">
        <v>0</v>
      </c>
      <c r="DP30" s="490"/>
      <c r="DQ30" s="490"/>
      <c r="DR30" s="490"/>
      <c r="DS30" s="490"/>
      <c r="DT30" s="490"/>
      <c r="DU30" s="490"/>
      <c r="DV30" s="490"/>
      <c r="DW30" s="490"/>
      <c r="DX30" s="490"/>
      <c r="DY30" s="490"/>
      <c r="DZ30" s="490">
        <v>0</v>
      </c>
      <c r="EA30" s="490"/>
      <c r="EB30" s="490"/>
      <c r="EC30" s="490"/>
      <c r="ED30" s="490"/>
      <c r="EE30" s="490"/>
      <c r="EF30" s="490"/>
      <c r="EG30" s="490"/>
      <c r="EH30" s="490">
        <v>0</v>
      </c>
      <c r="EI30" s="490"/>
      <c r="EJ30" s="490"/>
      <c r="EK30" s="490"/>
      <c r="EL30" s="490"/>
      <c r="EM30" s="490"/>
      <c r="EN30" s="490"/>
      <c r="EO30" s="490">
        <v>0</v>
      </c>
      <c r="EP30" s="490"/>
      <c r="EQ30" s="490"/>
      <c r="ER30" s="490"/>
      <c r="ES30" s="490"/>
      <c r="ET30" s="490"/>
      <c r="EU30" s="490"/>
      <c r="EV30" s="214">
        <f t="shared" ref="EV30:EV39" si="0">SUM(BY30:EU30)</f>
        <v>0</v>
      </c>
      <c r="EW30" s="491" t="s">
        <v>1243</v>
      </c>
      <c r="EX30" s="491"/>
      <c r="EY30" s="491"/>
      <c r="EZ30" s="491"/>
      <c r="FA30" s="491"/>
      <c r="FB30" s="491"/>
      <c r="FC30" s="491"/>
      <c r="FD30" s="491"/>
      <c r="FE30" s="217" t="s">
        <v>1243</v>
      </c>
    </row>
    <row r="31" spans="1:161" s="39" customFormat="1" ht="42" hidden="1" customHeight="1" x14ac:dyDescent="0.2">
      <c r="A31" s="491" t="s">
        <v>10</v>
      </c>
      <c r="B31" s="491"/>
      <c r="C31" s="491"/>
      <c r="D31" s="491"/>
      <c r="E31" s="491"/>
      <c r="F31" s="213"/>
      <c r="G31" s="501" t="s">
        <v>806</v>
      </c>
      <c r="H31" s="501"/>
      <c r="I31" s="501"/>
      <c r="J31" s="501"/>
      <c r="K31" s="501"/>
      <c r="L31" s="501"/>
      <c r="M31" s="501"/>
      <c r="N31" s="501"/>
      <c r="O31" s="501"/>
      <c r="P31" s="501"/>
      <c r="Q31" s="501"/>
      <c r="R31" s="501"/>
      <c r="S31" s="501"/>
      <c r="T31" s="501"/>
      <c r="U31" s="501"/>
      <c r="V31" s="501"/>
      <c r="W31" s="501"/>
      <c r="X31" s="501"/>
      <c r="Y31" s="501"/>
      <c r="Z31" s="501"/>
      <c r="AA31" s="501"/>
      <c r="AB31" s="501"/>
      <c r="AC31" s="501"/>
      <c r="AD31" s="501"/>
      <c r="AE31" s="501"/>
      <c r="AF31" s="501"/>
      <c r="AG31" s="501"/>
      <c r="AH31" s="501"/>
      <c r="AI31" s="501"/>
      <c r="AJ31" s="501"/>
      <c r="AK31" s="501"/>
      <c r="AL31" s="501"/>
      <c r="AM31" s="501"/>
      <c r="AN31" s="501"/>
      <c r="AO31" s="501"/>
      <c r="AP31" s="502"/>
      <c r="AQ31" s="502"/>
      <c r="AR31" s="502"/>
      <c r="AS31" s="502"/>
      <c r="AT31" s="502"/>
      <c r="AU31" s="502"/>
      <c r="AV31" s="502"/>
      <c r="AW31" s="490">
        <v>0</v>
      </c>
      <c r="AX31" s="490"/>
      <c r="AY31" s="490"/>
      <c r="AZ31" s="490"/>
      <c r="BA31" s="490"/>
      <c r="BB31" s="490"/>
      <c r="BC31" s="490"/>
      <c r="BD31" s="490">
        <v>0</v>
      </c>
      <c r="BE31" s="490"/>
      <c r="BF31" s="490"/>
      <c r="BG31" s="490"/>
      <c r="BH31" s="490"/>
      <c r="BI31" s="490"/>
      <c r="BJ31" s="490"/>
      <c r="BK31" s="490">
        <v>0</v>
      </c>
      <c r="BL31" s="490"/>
      <c r="BM31" s="490"/>
      <c r="BN31" s="490"/>
      <c r="BO31" s="490"/>
      <c r="BP31" s="490"/>
      <c r="BQ31" s="490"/>
      <c r="BR31" s="490">
        <v>0</v>
      </c>
      <c r="BS31" s="490"/>
      <c r="BT31" s="490"/>
      <c r="BU31" s="490"/>
      <c r="BV31" s="490"/>
      <c r="BW31" s="490"/>
      <c r="BX31" s="490"/>
      <c r="BY31" s="490">
        <v>0</v>
      </c>
      <c r="BZ31" s="490"/>
      <c r="CA31" s="490"/>
      <c r="CB31" s="490"/>
      <c r="CC31" s="490"/>
      <c r="CD31" s="490"/>
      <c r="CE31" s="490"/>
      <c r="CF31" s="490"/>
      <c r="CG31" s="490">
        <v>0</v>
      </c>
      <c r="CH31" s="490"/>
      <c r="CI31" s="490"/>
      <c r="CJ31" s="490"/>
      <c r="CK31" s="490"/>
      <c r="CL31" s="490"/>
      <c r="CM31" s="490"/>
      <c r="CN31" s="490"/>
      <c r="CO31" s="490">
        <v>0</v>
      </c>
      <c r="CP31" s="490"/>
      <c r="CQ31" s="490"/>
      <c r="CR31" s="490"/>
      <c r="CS31" s="490"/>
      <c r="CT31" s="490"/>
      <c r="CU31" s="490"/>
      <c r="CV31" s="490"/>
      <c r="CW31" s="490">
        <v>0</v>
      </c>
      <c r="CX31" s="490"/>
      <c r="CY31" s="490"/>
      <c r="CZ31" s="490"/>
      <c r="DA31" s="490"/>
      <c r="DB31" s="490"/>
      <c r="DC31" s="490"/>
      <c r="DD31" s="490">
        <v>0</v>
      </c>
      <c r="DE31" s="490"/>
      <c r="DF31" s="490"/>
      <c r="DG31" s="490"/>
      <c r="DH31" s="490"/>
      <c r="DI31" s="490"/>
      <c r="DJ31" s="490"/>
      <c r="DK31" s="490"/>
      <c r="DL31" s="490"/>
      <c r="DM31" s="490"/>
      <c r="DN31" s="490"/>
      <c r="DO31" s="490">
        <v>0</v>
      </c>
      <c r="DP31" s="490"/>
      <c r="DQ31" s="490"/>
      <c r="DR31" s="490"/>
      <c r="DS31" s="490"/>
      <c r="DT31" s="490"/>
      <c r="DU31" s="490"/>
      <c r="DV31" s="490"/>
      <c r="DW31" s="490"/>
      <c r="DX31" s="490"/>
      <c r="DY31" s="490"/>
      <c r="DZ31" s="490">
        <v>0</v>
      </c>
      <c r="EA31" s="490"/>
      <c r="EB31" s="490"/>
      <c r="EC31" s="490"/>
      <c r="ED31" s="490"/>
      <c r="EE31" s="490"/>
      <c r="EF31" s="490"/>
      <c r="EG31" s="490"/>
      <c r="EH31" s="490">
        <v>0</v>
      </c>
      <c r="EI31" s="490"/>
      <c r="EJ31" s="490"/>
      <c r="EK31" s="490"/>
      <c r="EL31" s="490"/>
      <c r="EM31" s="490"/>
      <c r="EN31" s="490"/>
      <c r="EO31" s="490">
        <v>0</v>
      </c>
      <c r="EP31" s="490"/>
      <c r="EQ31" s="490"/>
      <c r="ER31" s="490"/>
      <c r="ES31" s="490"/>
      <c r="ET31" s="490"/>
      <c r="EU31" s="490"/>
      <c r="EV31" s="214">
        <f t="shared" si="0"/>
        <v>0</v>
      </c>
      <c r="EW31" s="490">
        <v>0</v>
      </c>
      <c r="EX31" s="490"/>
      <c r="EY31" s="490"/>
      <c r="EZ31" s="490"/>
      <c r="FA31" s="490"/>
      <c r="FB31" s="490"/>
      <c r="FC31" s="490"/>
      <c r="FD31" s="490"/>
      <c r="FE31" s="214">
        <v>0</v>
      </c>
    </row>
    <row r="32" spans="1:161" s="39" customFormat="1" ht="39.75" hidden="1" customHeight="1" x14ac:dyDescent="0.2">
      <c r="A32" s="491" t="s">
        <v>11</v>
      </c>
      <c r="B32" s="491"/>
      <c r="C32" s="491"/>
      <c r="D32" s="491"/>
      <c r="E32" s="491"/>
      <c r="F32" s="213"/>
      <c r="G32" s="501" t="s">
        <v>807</v>
      </c>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01"/>
      <c r="AN32" s="501"/>
      <c r="AO32" s="501"/>
      <c r="AP32" s="502"/>
      <c r="AQ32" s="502"/>
      <c r="AR32" s="502"/>
      <c r="AS32" s="502"/>
      <c r="AT32" s="502"/>
      <c r="AU32" s="502"/>
      <c r="AV32" s="502"/>
      <c r="AW32" s="490">
        <v>0</v>
      </c>
      <c r="AX32" s="490"/>
      <c r="AY32" s="490"/>
      <c r="AZ32" s="490"/>
      <c r="BA32" s="490"/>
      <c r="BB32" s="490"/>
      <c r="BC32" s="490"/>
      <c r="BD32" s="490">
        <v>0</v>
      </c>
      <c r="BE32" s="490"/>
      <c r="BF32" s="490"/>
      <c r="BG32" s="490"/>
      <c r="BH32" s="490"/>
      <c r="BI32" s="490"/>
      <c r="BJ32" s="490"/>
      <c r="BK32" s="490">
        <v>0</v>
      </c>
      <c r="BL32" s="490"/>
      <c r="BM32" s="490"/>
      <c r="BN32" s="490"/>
      <c r="BO32" s="490"/>
      <c r="BP32" s="490"/>
      <c r="BQ32" s="490"/>
      <c r="BR32" s="490">
        <v>0</v>
      </c>
      <c r="BS32" s="490"/>
      <c r="BT32" s="490"/>
      <c r="BU32" s="490"/>
      <c r="BV32" s="490"/>
      <c r="BW32" s="490"/>
      <c r="BX32" s="490"/>
      <c r="BY32" s="490">
        <v>0</v>
      </c>
      <c r="BZ32" s="490"/>
      <c r="CA32" s="490"/>
      <c r="CB32" s="490"/>
      <c r="CC32" s="490"/>
      <c r="CD32" s="490"/>
      <c r="CE32" s="490"/>
      <c r="CF32" s="490"/>
      <c r="CG32" s="490">
        <v>0</v>
      </c>
      <c r="CH32" s="490"/>
      <c r="CI32" s="490"/>
      <c r="CJ32" s="490"/>
      <c r="CK32" s="490"/>
      <c r="CL32" s="490"/>
      <c r="CM32" s="490"/>
      <c r="CN32" s="490"/>
      <c r="CO32" s="490">
        <v>0</v>
      </c>
      <c r="CP32" s="490"/>
      <c r="CQ32" s="490"/>
      <c r="CR32" s="490"/>
      <c r="CS32" s="490"/>
      <c r="CT32" s="490"/>
      <c r="CU32" s="490"/>
      <c r="CV32" s="490"/>
      <c r="CW32" s="490">
        <v>0</v>
      </c>
      <c r="CX32" s="490"/>
      <c r="CY32" s="490"/>
      <c r="CZ32" s="490"/>
      <c r="DA32" s="490"/>
      <c r="DB32" s="490"/>
      <c r="DC32" s="490"/>
      <c r="DD32" s="490">
        <v>0</v>
      </c>
      <c r="DE32" s="490"/>
      <c r="DF32" s="490"/>
      <c r="DG32" s="490"/>
      <c r="DH32" s="490"/>
      <c r="DI32" s="490"/>
      <c r="DJ32" s="490"/>
      <c r="DK32" s="490"/>
      <c r="DL32" s="490"/>
      <c r="DM32" s="490"/>
      <c r="DN32" s="490"/>
      <c r="DO32" s="490">
        <v>0</v>
      </c>
      <c r="DP32" s="490"/>
      <c r="DQ32" s="490"/>
      <c r="DR32" s="490"/>
      <c r="DS32" s="490"/>
      <c r="DT32" s="490"/>
      <c r="DU32" s="490"/>
      <c r="DV32" s="490"/>
      <c r="DW32" s="490"/>
      <c r="DX32" s="490"/>
      <c r="DY32" s="490"/>
      <c r="DZ32" s="490">
        <v>0</v>
      </c>
      <c r="EA32" s="490"/>
      <c r="EB32" s="490"/>
      <c r="EC32" s="490"/>
      <c r="ED32" s="490"/>
      <c r="EE32" s="490"/>
      <c r="EF32" s="490"/>
      <c r="EG32" s="490"/>
      <c r="EH32" s="490">
        <v>0</v>
      </c>
      <c r="EI32" s="490"/>
      <c r="EJ32" s="490"/>
      <c r="EK32" s="490"/>
      <c r="EL32" s="490"/>
      <c r="EM32" s="490"/>
      <c r="EN32" s="490"/>
      <c r="EO32" s="490">
        <v>0</v>
      </c>
      <c r="EP32" s="490"/>
      <c r="EQ32" s="490"/>
      <c r="ER32" s="490"/>
      <c r="ES32" s="490"/>
      <c r="ET32" s="490"/>
      <c r="EU32" s="490"/>
      <c r="EV32" s="214">
        <f t="shared" si="0"/>
        <v>0</v>
      </c>
      <c r="EW32" s="490">
        <v>0</v>
      </c>
      <c r="EX32" s="490"/>
      <c r="EY32" s="490"/>
      <c r="EZ32" s="490"/>
      <c r="FA32" s="490"/>
      <c r="FB32" s="490"/>
      <c r="FC32" s="490"/>
      <c r="FD32" s="490"/>
      <c r="FE32" s="214">
        <v>0</v>
      </c>
    </row>
    <row r="33" spans="1:161" s="39" customFormat="1" ht="41.25" hidden="1" customHeight="1" x14ac:dyDescent="0.2">
      <c r="A33" s="491" t="s">
        <v>12</v>
      </c>
      <c r="B33" s="491"/>
      <c r="C33" s="491"/>
      <c r="D33" s="491"/>
      <c r="E33" s="491"/>
      <c r="F33" s="213"/>
      <c r="G33" s="501" t="s">
        <v>808</v>
      </c>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c r="AI33" s="501"/>
      <c r="AJ33" s="501"/>
      <c r="AK33" s="501"/>
      <c r="AL33" s="501"/>
      <c r="AM33" s="501"/>
      <c r="AN33" s="501"/>
      <c r="AO33" s="501"/>
      <c r="AP33" s="502"/>
      <c r="AQ33" s="502"/>
      <c r="AR33" s="502"/>
      <c r="AS33" s="502"/>
      <c r="AT33" s="502"/>
      <c r="AU33" s="502"/>
      <c r="AV33" s="502"/>
      <c r="AW33" s="490">
        <v>0</v>
      </c>
      <c r="AX33" s="490"/>
      <c r="AY33" s="490"/>
      <c r="AZ33" s="490"/>
      <c r="BA33" s="490"/>
      <c r="BB33" s="490"/>
      <c r="BC33" s="490"/>
      <c r="BD33" s="490">
        <v>0</v>
      </c>
      <c r="BE33" s="490"/>
      <c r="BF33" s="490"/>
      <c r="BG33" s="490"/>
      <c r="BH33" s="490"/>
      <c r="BI33" s="490"/>
      <c r="BJ33" s="490"/>
      <c r="BK33" s="490">
        <v>0</v>
      </c>
      <c r="BL33" s="490"/>
      <c r="BM33" s="490"/>
      <c r="BN33" s="490"/>
      <c r="BO33" s="490"/>
      <c r="BP33" s="490"/>
      <c r="BQ33" s="490"/>
      <c r="BR33" s="490">
        <v>0</v>
      </c>
      <c r="BS33" s="490"/>
      <c r="BT33" s="490"/>
      <c r="BU33" s="490"/>
      <c r="BV33" s="490"/>
      <c r="BW33" s="490"/>
      <c r="BX33" s="490"/>
      <c r="BY33" s="490">
        <v>0</v>
      </c>
      <c r="BZ33" s="490"/>
      <c r="CA33" s="490"/>
      <c r="CB33" s="490"/>
      <c r="CC33" s="490"/>
      <c r="CD33" s="490"/>
      <c r="CE33" s="490"/>
      <c r="CF33" s="490"/>
      <c r="CG33" s="490">
        <v>0</v>
      </c>
      <c r="CH33" s="490"/>
      <c r="CI33" s="490"/>
      <c r="CJ33" s="490"/>
      <c r="CK33" s="490"/>
      <c r="CL33" s="490"/>
      <c r="CM33" s="490"/>
      <c r="CN33" s="490"/>
      <c r="CO33" s="490">
        <v>0</v>
      </c>
      <c r="CP33" s="490"/>
      <c r="CQ33" s="490"/>
      <c r="CR33" s="490"/>
      <c r="CS33" s="490"/>
      <c r="CT33" s="490"/>
      <c r="CU33" s="490"/>
      <c r="CV33" s="490"/>
      <c r="CW33" s="490">
        <v>0</v>
      </c>
      <c r="CX33" s="490"/>
      <c r="CY33" s="490"/>
      <c r="CZ33" s="490"/>
      <c r="DA33" s="490"/>
      <c r="DB33" s="490"/>
      <c r="DC33" s="490"/>
      <c r="DD33" s="490">
        <v>0</v>
      </c>
      <c r="DE33" s="490"/>
      <c r="DF33" s="490"/>
      <c r="DG33" s="490"/>
      <c r="DH33" s="490"/>
      <c r="DI33" s="490"/>
      <c r="DJ33" s="490"/>
      <c r="DK33" s="490"/>
      <c r="DL33" s="490"/>
      <c r="DM33" s="490"/>
      <c r="DN33" s="490"/>
      <c r="DO33" s="490">
        <v>0</v>
      </c>
      <c r="DP33" s="490"/>
      <c r="DQ33" s="490"/>
      <c r="DR33" s="490"/>
      <c r="DS33" s="490"/>
      <c r="DT33" s="490"/>
      <c r="DU33" s="490"/>
      <c r="DV33" s="490"/>
      <c r="DW33" s="490"/>
      <c r="DX33" s="490"/>
      <c r="DY33" s="490"/>
      <c r="DZ33" s="490">
        <v>0</v>
      </c>
      <c r="EA33" s="490"/>
      <c r="EB33" s="490"/>
      <c r="EC33" s="490"/>
      <c r="ED33" s="490"/>
      <c r="EE33" s="490"/>
      <c r="EF33" s="490"/>
      <c r="EG33" s="490"/>
      <c r="EH33" s="490">
        <v>0</v>
      </c>
      <c r="EI33" s="490"/>
      <c r="EJ33" s="490"/>
      <c r="EK33" s="490"/>
      <c r="EL33" s="490"/>
      <c r="EM33" s="490"/>
      <c r="EN33" s="490"/>
      <c r="EO33" s="490">
        <v>0</v>
      </c>
      <c r="EP33" s="490"/>
      <c r="EQ33" s="490"/>
      <c r="ER33" s="490"/>
      <c r="ES33" s="490"/>
      <c r="ET33" s="490"/>
      <c r="EU33" s="490"/>
      <c r="EV33" s="214">
        <f t="shared" si="0"/>
        <v>0</v>
      </c>
      <c r="EW33" s="490">
        <v>0</v>
      </c>
      <c r="EX33" s="490"/>
      <c r="EY33" s="490"/>
      <c r="EZ33" s="490"/>
      <c r="FA33" s="490"/>
      <c r="FB33" s="490"/>
      <c r="FC33" s="490"/>
      <c r="FD33" s="490"/>
      <c r="FE33" s="214">
        <v>0</v>
      </c>
    </row>
    <row r="34" spans="1:161" s="39" customFormat="1" ht="28.5" hidden="1" customHeight="1" x14ac:dyDescent="0.2">
      <c r="A34" s="491" t="s">
        <v>13</v>
      </c>
      <c r="B34" s="491"/>
      <c r="C34" s="491"/>
      <c r="D34" s="491"/>
      <c r="E34" s="491"/>
      <c r="F34" s="213"/>
      <c r="G34" s="501" t="s">
        <v>809</v>
      </c>
      <c r="H34" s="501"/>
      <c r="I34" s="501"/>
      <c r="J34" s="501"/>
      <c r="K34" s="501"/>
      <c r="L34" s="501"/>
      <c r="M34" s="501"/>
      <c r="N34" s="501"/>
      <c r="O34" s="501"/>
      <c r="P34" s="501"/>
      <c r="Q34" s="501"/>
      <c r="R34" s="501"/>
      <c r="S34" s="501"/>
      <c r="T34" s="501"/>
      <c r="U34" s="501"/>
      <c r="V34" s="501"/>
      <c r="W34" s="501"/>
      <c r="X34" s="501"/>
      <c r="Y34" s="501"/>
      <c r="Z34" s="501"/>
      <c r="AA34" s="501"/>
      <c r="AB34" s="501"/>
      <c r="AC34" s="501"/>
      <c r="AD34" s="501"/>
      <c r="AE34" s="501"/>
      <c r="AF34" s="501"/>
      <c r="AG34" s="501"/>
      <c r="AH34" s="501"/>
      <c r="AI34" s="501"/>
      <c r="AJ34" s="501"/>
      <c r="AK34" s="501"/>
      <c r="AL34" s="501"/>
      <c r="AM34" s="501"/>
      <c r="AN34" s="501"/>
      <c r="AO34" s="501"/>
      <c r="AP34" s="502">
        <v>30</v>
      </c>
      <c r="AQ34" s="502"/>
      <c r="AR34" s="502"/>
      <c r="AS34" s="502"/>
      <c r="AT34" s="502"/>
      <c r="AU34" s="502"/>
      <c r="AV34" s="502"/>
      <c r="AW34" s="490">
        <v>0</v>
      </c>
      <c r="AX34" s="490"/>
      <c r="AY34" s="490"/>
      <c r="AZ34" s="490"/>
      <c r="BA34" s="490"/>
      <c r="BB34" s="490"/>
      <c r="BC34" s="490"/>
      <c r="BD34" s="490">
        <v>0</v>
      </c>
      <c r="BE34" s="490"/>
      <c r="BF34" s="490"/>
      <c r="BG34" s="490"/>
      <c r="BH34" s="490"/>
      <c r="BI34" s="490"/>
      <c r="BJ34" s="490"/>
      <c r="BK34" s="490">
        <v>0</v>
      </c>
      <c r="BL34" s="490"/>
      <c r="BM34" s="490"/>
      <c r="BN34" s="490"/>
      <c r="BO34" s="490"/>
      <c r="BP34" s="490"/>
      <c r="BQ34" s="490"/>
      <c r="BR34" s="490">
        <v>0</v>
      </c>
      <c r="BS34" s="490"/>
      <c r="BT34" s="490"/>
      <c r="BU34" s="490"/>
      <c r="BV34" s="490"/>
      <c r="BW34" s="490"/>
      <c r="BX34" s="490"/>
      <c r="BY34" s="490">
        <v>0</v>
      </c>
      <c r="BZ34" s="490"/>
      <c r="CA34" s="490"/>
      <c r="CB34" s="490"/>
      <c r="CC34" s="490"/>
      <c r="CD34" s="490"/>
      <c r="CE34" s="490"/>
      <c r="CF34" s="490"/>
      <c r="CG34" s="490">
        <v>0</v>
      </c>
      <c r="CH34" s="490"/>
      <c r="CI34" s="490"/>
      <c r="CJ34" s="490"/>
      <c r="CK34" s="490"/>
      <c r="CL34" s="490"/>
      <c r="CM34" s="490"/>
      <c r="CN34" s="490"/>
      <c r="CO34" s="490">
        <v>0</v>
      </c>
      <c r="CP34" s="490"/>
      <c r="CQ34" s="490"/>
      <c r="CR34" s="490"/>
      <c r="CS34" s="490"/>
      <c r="CT34" s="490"/>
      <c r="CU34" s="490"/>
      <c r="CV34" s="490"/>
      <c r="CW34" s="490">
        <v>0</v>
      </c>
      <c r="CX34" s="490"/>
      <c r="CY34" s="490"/>
      <c r="CZ34" s="490"/>
      <c r="DA34" s="490"/>
      <c r="DB34" s="490"/>
      <c r="DC34" s="490"/>
      <c r="DD34" s="490">
        <v>0</v>
      </c>
      <c r="DE34" s="490"/>
      <c r="DF34" s="490"/>
      <c r="DG34" s="490"/>
      <c r="DH34" s="490"/>
      <c r="DI34" s="490"/>
      <c r="DJ34" s="490"/>
      <c r="DK34" s="490"/>
      <c r="DL34" s="490"/>
      <c r="DM34" s="490"/>
      <c r="DN34" s="490"/>
      <c r="DO34" s="490">
        <v>0</v>
      </c>
      <c r="DP34" s="490"/>
      <c r="DQ34" s="490"/>
      <c r="DR34" s="490"/>
      <c r="DS34" s="490"/>
      <c r="DT34" s="490"/>
      <c r="DU34" s="490"/>
      <c r="DV34" s="490"/>
      <c r="DW34" s="490"/>
      <c r="DX34" s="490"/>
      <c r="DY34" s="490"/>
      <c r="DZ34" s="490">
        <v>0</v>
      </c>
      <c r="EA34" s="490"/>
      <c r="EB34" s="490"/>
      <c r="EC34" s="490"/>
      <c r="ED34" s="490"/>
      <c r="EE34" s="490"/>
      <c r="EF34" s="490"/>
      <c r="EG34" s="490"/>
      <c r="EH34" s="490">
        <v>0</v>
      </c>
      <c r="EI34" s="490"/>
      <c r="EJ34" s="490"/>
      <c r="EK34" s="490"/>
      <c r="EL34" s="490"/>
      <c r="EM34" s="490"/>
      <c r="EN34" s="490"/>
      <c r="EO34" s="490">
        <v>0</v>
      </c>
      <c r="EP34" s="490"/>
      <c r="EQ34" s="490"/>
      <c r="ER34" s="490"/>
      <c r="ES34" s="490"/>
      <c r="ET34" s="490"/>
      <c r="EU34" s="490"/>
      <c r="EV34" s="214">
        <f t="shared" si="0"/>
        <v>0</v>
      </c>
      <c r="EW34" s="490">
        <v>0</v>
      </c>
      <c r="EX34" s="490"/>
      <c r="EY34" s="490"/>
      <c r="EZ34" s="490"/>
      <c r="FA34" s="490"/>
      <c r="FB34" s="490"/>
      <c r="FC34" s="490"/>
      <c r="FD34" s="490"/>
      <c r="FE34" s="214">
        <v>0</v>
      </c>
    </row>
    <row r="35" spans="1:161" s="39" customFormat="1" ht="42" hidden="1" customHeight="1" x14ac:dyDescent="0.2">
      <c r="A35" s="491" t="s">
        <v>14</v>
      </c>
      <c r="B35" s="491"/>
      <c r="C35" s="491"/>
      <c r="D35" s="491"/>
      <c r="E35" s="491"/>
      <c r="F35" s="213"/>
      <c r="G35" s="501" t="s">
        <v>810</v>
      </c>
      <c r="H35" s="501"/>
      <c r="I35" s="501"/>
      <c r="J35" s="501"/>
      <c r="K35" s="501"/>
      <c r="L35" s="501"/>
      <c r="M35" s="501"/>
      <c r="N35" s="501"/>
      <c r="O35" s="501"/>
      <c r="P35" s="501"/>
      <c r="Q35" s="501"/>
      <c r="R35" s="501"/>
      <c r="S35" s="501"/>
      <c r="T35" s="501"/>
      <c r="U35" s="501"/>
      <c r="V35" s="501"/>
      <c r="W35" s="501"/>
      <c r="X35" s="501"/>
      <c r="Y35" s="501"/>
      <c r="Z35" s="501"/>
      <c r="AA35" s="501"/>
      <c r="AB35" s="501"/>
      <c r="AC35" s="501"/>
      <c r="AD35" s="501"/>
      <c r="AE35" s="501"/>
      <c r="AF35" s="501"/>
      <c r="AG35" s="501"/>
      <c r="AH35" s="501"/>
      <c r="AI35" s="501"/>
      <c r="AJ35" s="501"/>
      <c r="AK35" s="501"/>
      <c r="AL35" s="501"/>
      <c r="AM35" s="501"/>
      <c r="AN35" s="501"/>
      <c r="AO35" s="501"/>
      <c r="AP35" s="502">
        <v>30</v>
      </c>
      <c r="AQ35" s="502"/>
      <c r="AR35" s="502"/>
      <c r="AS35" s="502"/>
      <c r="AT35" s="502"/>
      <c r="AU35" s="502"/>
      <c r="AV35" s="502"/>
      <c r="AW35" s="490">
        <v>0</v>
      </c>
      <c r="AX35" s="490"/>
      <c r="AY35" s="490"/>
      <c r="AZ35" s="490"/>
      <c r="BA35" s="490"/>
      <c r="BB35" s="490"/>
      <c r="BC35" s="490"/>
      <c r="BD35" s="490">
        <v>0</v>
      </c>
      <c r="BE35" s="490"/>
      <c r="BF35" s="490"/>
      <c r="BG35" s="490"/>
      <c r="BH35" s="490"/>
      <c r="BI35" s="490"/>
      <c r="BJ35" s="490"/>
      <c r="BK35" s="490">
        <v>0</v>
      </c>
      <c r="BL35" s="490"/>
      <c r="BM35" s="490"/>
      <c r="BN35" s="490"/>
      <c r="BO35" s="490"/>
      <c r="BP35" s="490"/>
      <c r="BQ35" s="490"/>
      <c r="BR35" s="490">
        <v>0</v>
      </c>
      <c r="BS35" s="490"/>
      <c r="BT35" s="490"/>
      <c r="BU35" s="490"/>
      <c r="BV35" s="490"/>
      <c r="BW35" s="490"/>
      <c r="BX35" s="490"/>
      <c r="BY35" s="490">
        <v>0</v>
      </c>
      <c r="BZ35" s="490"/>
      <c r="CA35" s="490"/>
      <c r="CB35" s="490"/>
      <c r="CC35" s="490"/>
      <c r="CD35" s="490"/>
      <c r="CE35" s="490"/>
      <c r="CF35" s="490"/>
      <c r="CG35" s="490">
        <v>0</v>
      </c>
      <c r="CH35" s="490"/>
      <c r="CI35" s="490"/>
      <c r="CJ35" s="490"/>
      <c r="CK35" s="490"/>
      <c r="CL35" s="490"/>
      <c r="CM35" s="490"/>
      <c r="CN35" s="490"/>
      <c r="CO35" s="490">
        <v>0</v>
      </c>
      <c r="CP35" s="490"/>
      <c r="CQ35" s="490"/>
      <c r="CR35" s="490"/>
      <c r="CS35" s="490"/>
      <c r="CT35" s="490"/>
      <c r="CU35" s="490"/>
      <c r="CV35" s="490"/>
      <c r="CW35" s="490">
        <v>0</v>
      </c>
      <c r="CX35" s="490"/>
      <c r="CY35" s="490"/>
      <c r="CZ35" s="490"/>
      <c r="DA35" s="490"/>
      <c r="DB35" s="490"/>
      <c r="DC35" s="490"/>
      <c r="DD35" s="490">
        <v>0</v>
      </c>
      <c r="DE35" s="490"/>
      <c r="DF35" s="490"/>
      <c r="DG35" s="490"/>
      <c r="DH35" s="490"/>
      <c r="DI35" s="490"/>
      <c r="DJ35" s="490"/>
      <c r="DK35" s="490"/>
      <c r="DL35" s="490"/>
      <c r="DM35" s="490"/>
      <c r="DN35" s="490"/>
      <c r="DO35" s="490">
        <v>0</v>
      </c>
      <c r="DP35" s="490"/>
      <c r="DQ35" s="490"/>
      <c r="DR35" s="490"/>
      <c r="DS35" s="490"/>
      <c r="DT35" s="490"/>
      <c r="DU35" s="490"/>
      <c r="DV35" s="490"/>
      <c r="DW35" s="490"/>
      <c r="DX35" s="490"/>
      <c r="DY35" s="490"/>
      <c r="DZ35" s="490">
        <v>0</v>
      </c>
      <c r="EA35" s="490"/>
      <c r="EB35" s="490"/>
      <c r="EC35" s="490"/>
      <c r="ED35" s="490"/>
      <c r="EE35" s="490"/>
      <c r="EF35" s="490"/>
      <c r="EG35" s="490"/>
      <c r="EH35" s="490">
        <v>0</v>
      </c>
      <c r="EI35" s="490"/>
      <c r="EJ35" s="490"/>
      <c r="EK35" s="490"/>
      <c r="EL35" s="490"/>
      <c r="EM35" s="490"/>
      <c r="EN35" s="490"/>
      <c r="EO35" s="490">
        <v>0</v>
      </c>
      <c r="EP35" s="490"/>
      <c r="EQ35" s="490"/>
      <c r="ER35" s="490"/>
      <c r="ES35" s="490"/>
      <c r="ET35" s="490"/>
      <c r="EU35" s="490"/>
      <c r="EV35" s="214">
        <f t="shared" si="0"/>
        <v>0</v>
      </c>
      <c r="EW35" s="490">
        <v>0</v>
      </c>
      <c r="EX35" s="490"/>
      <c r="EY35" s="490"/>
      <c r="EZ35" s="490"/>
      <c r="FA35" s="490"/>
      <c r="FB35" s="490"/>
      <c r="FC35" s="490"/>
      <c r="FD35" s="490"/>
      <c r="FE35" s="214">
        <v>0</v>
      </c>
    </row>
    <row r="36" spans="1:161" s="39" customFormat="1" ht="31.5" hidden="1" customHeight="1" x14ac:dyDescent="0.2">
      <c r="A36" s="491" t="s">
        <v>15</v>
      </c>
      <c r="B36" s="491"/>
      <c r="C36" s="491"/>
      <c r="D36" s="491"/>
      <c r="E36" s="491"/>
      <c r="F36" s="213"/>
      <c r="G36" s="501" t="s">
        <v>811</v>
      </c>
      <c r="H36" s="501"/>
      <c r="I36" s="501"/>
      <c r="J36" s="501"/>
      <c r="K36" s="501"/>
      <c r="L36" s="501"/>
      <c r="M36" s="501"/>
      <c r="N36" s="501"/>
      <c r="O36" s="501"/>
      <c r="P36" s="501"/>
      <c r="Q36" s="501"/>
      <c r="R36" s="501"/>
      <c r="S36" s="501"/>
      <c r="T36" s="501"/>
      <c r="U36" s="501"/>
      <c r="V36" s="501"/>
      <c r="W36" s="501"/>
      <c r="X36" s="501"/>
      <c r="Y36" s="501"/>
      <c r="Z36" s="501"/>
      <c r="AA36" s="501"/>
      <c r="AB36" s="501"/>
      <c r="AC36" s="501"/>
      <c r="AD36" s="501"/>
      <c r="AE36" s="501"/>
      <c r="AF36" s="501"/>
      <c r="AG36" s="501"/>
      <c r="AH36" s="501"/>
      <c r="AI36" s="501"/>
      <c r="AJ36" s="501"/>
      <c r="AK36" s="501"/>
      <c r="AL36" s="501"/>
      <c r="AM36" s="501"/>
      <c r="AN36" s="501"/>
      <c r="AO36" s="501"/>
      <c r="AP36" s="502">
        <v>49</v>
      </c>
      <c r="AQ36" s="502"/>
      <c r="AR36" s="502"/>
      <c r="AS36" s="502"/>
      <c r="AT36" s="502"/>
      <c r="AU36" s="502"/>
      <c r="AV36" s="502"/>
      <c r="AW36" s="490">
        <v>0</v>
      </c>
      <c r="AX36" s="490"/>
      <c r="AY36" s="490"/>
      <c r="AZ36" s="490"/>
      <c r="BA36" s="490"/>
      <c r="BB36" s="490"/>
      <c r="BC36" s="490"/>
      <c r="BD36" s="490">
        <v>0</v>
      </c>
      <c r="BE36" s="490"/>
      <c r="BF36" s="490"/>
      <c r="BG36" s="490"/>
      <c r="BH36" s="490"/>
      <c r="BI36" s="490"/>
      <c r="BJ36" s="490"/>
      <c r="BK36" s="490">
        <v>0</v>
      </c>
      <c r="BL36" s="490"/>
      <c r="BM36" s="490"/>
      <c r="BN36" s="490"/>
      <c r="BO36" s="490"/>
      <c r="BP36" s="490"/>
      <c r="BQ36" s="490"/>
      <c r="BR36" s="490">
        <v>0</v>
      </c>
      <c r="BS36" s="490"/>
      <c r="BT36" s="490"/>
      <c r="BU36" s="490"/>
      <c r="BV36" s="490"/>
      <c r="BW36" s="490"/>
      <c r="BX36" s="490"/>
      <c r="BY36" s="490">
        <v>0</v>
      </c>
      <c r="BZ36" s="490"/>
      <c r="CA36" s="490"/>
      <c r="CB36" s="490"/>
      <c r="CC36" s="490"/>
      <c r="CD36" s="490"/>
      <c r="CE36" s="490"/>
      <c r="CF36" s="490"/>
      <c r="CG36" s="490">
        <v>0</v>
      </c>
      <c r="CH36" s="490"/>
      <c r="CI36" s="490"/>
      <c r="CJ36" s="490"/>
      <c r="CK36" s="490"/>
      <c r="CL36" s="490"/>
      <c r="CM36" s="490"/>
      <c r="CN36" s="490"/>
      <c r="CO36" s="490">
        <v>0</v>
      </c>
      <c r="CP36" s="490"/>
      <c r="CQ36" s="490"/>
      <c r="CR36" s="490"/>
      <c r="CS36" s="490"/>
      <c r="CT36" s="490"/>
      <c r="CU36" s="490"/>
      <c r="CV36" s="490"/>
      <c r="CW36" s="490">
        <v>0</v>
      </c>
      <c r="CX36" s="490"/>
      <c r="CY36" s="490"/>
      <c r="CZ36" s="490"/>
      <c r="DA36" s="490"/>
      <c r="DB36" s="490"/>
      <c r="DC36" s="490"/>
      <c r="DD36" s="490">
        <v>0</v>
      </c>
      <c r="DE36" s="490"/>
      <c r="DF36" s="490"/>
      <c r="DG36" s="490"/>
      <c r="DH36" s="490"/>
      <c r="DI36" s="490"/>
      <c r="DJ36" s="490"/>
      <c r="DK36" s="490"/>
      <c r="DL36" s="490"/>
      <c r="DM36" s="490"/>
      <c r="DN36" s="490"/>
      <c r="DO36" s="490">
        <v>0</v>
      </c>
      <c r="DP36" s="490"/>
      <c r="DQ36" s="490"/>
      <c r="DR36" s="490"/>
      <c r="DS36" s="490"/>
      <c r="DT36" s="490"/>
      <c r="DU36" s="490"/>
      <c r="DV36" s="490"/>
      <c r="DW36" s="490"/>
      <c r="DX36" s="490"/>
      <c r="DY36" s="490"/>
      <c r="DZ36" s="490">
        <v>0</v>
      </c>
      <c r="EA36" s="490"/>
      <c r="EB36" s="490"/>
      <c r="EC36" s="490"/>
      <c r="ED36" s="490"/>
      <c r="EE36" s="490"/>
      <c r="EF36" s="490"/>
      <c r="EG36" s="490"/>
      <c r="EH36" s="490">
        <v>0</v>
      </c>
      <c r="EI36" s="490"/>
      <c r="EJ36" s="490"/>
      <c r="EK36" s="490"/>
      <c r="EL36" s="490"/>
      <c r="EM36" s="490"/>
      <c r="EN36" s="490"/>
      <c r="EO36" s="490">
        <v>0</v>
      </c>
      <c r="EP36" s="490"/>
      <c r="EQ36" s="490"/>
      <c r="ER36" s="490"/>
      <c r="ES36" s="490"/>
      <c r="ET36" s="490"/>
      <c r="EU36" s="490"/>
      <c r="EV36" s="214">
        <f t="shared" si="0"/>
        <v>0</v>
      </c>
      <c r="EW36" s="490">
        <v>0</v>
      </c>
      <c r="EX36" s="490"/>
      <c r="EY36" s="490"/>
      <c r="EZ36" s="490"/>
      <c r="FA36" s="490"/>
      <c r="FB36" s="490"/>
      <c r="FC36" s="490"/>
      <c r="FD36" s="490"/>
      <c r="FE36" s="214">
        <v>0</v>
      </c>
    </row>
    <row r="37" spans="1:161" s="39" customFormat="1" ht="27.75" hidden="1" customHeight="1" x14ac:dyDescent="0.2">
      <c r="A37" s="491" t="s">
        <v>16</v>
      </c>
      <c r="B37" s="491"/>
      <c r="C37" s="491"/>
      <c r="D37" s="491"/>
      <c r="E37" s="491"/>
      <c r="F37" s="213"/>
      <c r="G37" s="501" t="s">
        <v>601</v>
      </c>
      <c r="H37" s="501"/>
      <c r="I37" s="501"/>
      <c r="J37" s="501"/>
      <c r="K37" s="501"/>
      <c r="L37" s="501"/>
      <c r="M37" s="501"/>
      <c r="N37" s="501"/>
      <c r="O37" s="501"/>
      <c r="P37" s="501"/>
      <c r="Q37" s="501"/>
      <c r="R37" s="501"/>
      <c r="S37" s="501"/>
      <c r="T37" s="501"/>
      <c r="U37" s="501"/>
      <c r="V37" s="501"/>
      <c r="W37" s="501"/>
      <c r="X37" s="501"/>
      <c r="Y37" s="501"/>
      <c r="Z37" s="501"/>
      <c r="AA37" s="501"/>
      <c r="AB37" s="501"/>
      <c r="AC37" s="501"/>
      <c r="AD37" s="501"/>
      <c r="AE37" s="501"/>
      <c r="AF37" s="501"/>
      <c r="AG37" s="501"/>
      <c r="AH37" s="501"/>
      <c r="AI37" s="501"/>
      <c r="AJ37" s="501"/>
      <c r="AK37" s="501"/>
      <c r="AL37" s="501"/>
      <c r="AM37" s="501"/>
      <c r="AN37" s="501"/>
      <c r="AO37" s="501"/>
      <c r="AP37" s="502"/>
      <c r="AQ37" s="502"/>
      <c r="AR37" s="502"/>
      <c r="AS37" s="502"/>
      <c r="AT37" s="502"/>
      <c r="AU37" s="502"/>
      <c r="AV37" s="502"/>
      <c r="AW37" s="490">
        <v>0</v>
      </c>
      <c r="AX37" s="490"/>
      <c r="AY37" s="490"/>
      <c r="AZ37" s="490"/>
      <c r="BA37" s="490"/>
      <c r="BB37" s="490"/>
      <c r="BC37" s="490"/>
      <c r="BD37" s="490">
        <f>83500000/1000</f>
        <v>83500</v>
      </c>
      <c r="BE37" s="490"/>
      <c r="BF37" s="490"/>
      <c r="BG37" s="490"/>
      <c r="BH37" s="490"/>
      <c r="BI37" s="490"/>
      <c r="BJ37" s="490"/>
      <c r="BK37" s="490">
        <v>0</v>
      </c>
      <c r="BL37" s="490"/>
      <c r="BM37" s="490"/>
      <c r="BN37" s="490"/>
      <c r="BO37" s="490"/>
      <c r="BP37" s="490"/>
      <c r="BQ37" s="490"/>
      <c r="BR37" s="490">
        <v>0</v>
      </c>
      <c r="BS37" s="490"/>
      <c r="BT37" s="490"/>
      <c r="BU37" s="490"/>
      <c r="BV37" s="490"/>
      <c r="BW37" s="490"/>
      <c r="BX37" s="490"/>
      <c r="BY37" s="490">
        <v>0</v>
      </c>
      <c r="BZ37" s="490"/>
      <c r="CA37" s="490"/>
      <c r="CB37" s="490"/>
      <c r="CC37" s="490"/>
      <c r="CD37" s="490"/>
      <c r="CE37" s="490"/>
      <c r="CF37" s="490"/>
      <c r="CG37" s="490">
        <v>0</v>
      </c>
      <c r="CH37" s="490"/>
      <c r="CI37" s="490"/>
      <c r="CJ37" s="490"/>
      <c r="CK37" s="490"/>
      <c r="CL37" s="490"/>
      <c r="CM37" s="490"/>
      <c r="CN37" s="490"/>
      <c r="CO37" s="490">
        <v>0</v>
      </c>
      <c r="CP37" s="490"/>
      <c r="CQ37" s="490"/>
      <c r="CR37" s="490"/>
      <c r="CS37" s="490"/>
      <c r="CT37" s="490"/>
      <c r="CU37" s="490"/>
      <c r="CV37" s="490"/>
      <c r="CW37" s="490">
        <v>0</v>
      </c>
      <c r="CX37" s="490"/>
      <c r="CY37" s="490"/>
      <c r="CZ37" s="490"/>
      <c r="DA37" s="490"/>
      <c r="DB37" s="490"/>
      <c r="DC37" s="490"/>
      <c r="DD37" s="490">
        <v>0</v>
      </c>
      <c r="DE37" s="490"/>
      <c r="DF37" s="490"/>
      <c r="DG37" s="490"/>
      <c r="DH37" s="490"/>
      <c r="DI37" s="490"/>
      <c r="DJ37" s="490"/>
      <c r="DK37" s="490"/>
      <c r="DL37" s="490"/>
      <c r="DM37" s="490"/>
      <c r="DN37" s="490"/>
      <c r="DO37" s="490">
        <v>0</v>
      </c>
      <c r="DP37" s="490"/>
      <c r="DQ37" s="490"/>
      <c r="DR37" s="490"/>
      <c r="DS37" s="490"/>
      <c r="DT37" s="490"/>
      <c r="DU37" s="490"/>
      <c r="DV37" s="490"/>
      <c r="DW37" s="490"/>
      <c r="DX37" s="490"/>
      <c r="DY37" s="490"/>
      <c r="DZ37" s="490">
        <v>0</v>
      </c>
      <c r="EA37" s="490"/>
      <c r="EB37" s="490"/>
      <c r="EC37" s="490"/>
      <c r="ED37" s="490"/>
      <c r="EE37" s="490"/>
      <c r="EF37" s="490"/>
      <c r="EG37" s="490"/>
      <c r="EH37" s="490">
        <v>0</v>
      </c>
      <c r="EI37" s="490"/>
      <c r="EJ37" s="490"/>
      <c r="EK37" s="490"/>
      <c r="EL37" s="490"/>
      <c r="EM37" s="490"/>
      <c r="EN37" s="490"/>
      <c r="EO37" s="490">
        <v>0</v>
      </c>
      <c r="EP37" s="490"/>
      <c r="EQ37" s="490"/>
      <c r="ER37" s="490"/>
      <c r="ES37" s="490"/>
      <c r="ET37" s="490"/>
      <c r="EU37" s="490"/>
      <c r="EV37" s="214">
        <f t="shared" si="0"/>
        <v>0</v>
      </c>
      <c r="EW37" s="490">
        <v>0</v>
      </c>
      <c r="EX37" s="490"/>
      <c r="EY37" s="490"/>
      <c r="EZ37" s="490"/>
      <c r="FA37" s="490"/>
      <c r="FB37" s="490"/>
      <c r="FC37" s="490"/>
      <c r="FD37" s="490"/>
      <c r="FE37" s="214">
        <v>83500</v>
      </c>
    </row>
    <row r="38" spans="1:161" s="39" customFormat="1" ht="27.75" hidden="1" customHeight="1" x14ac:dyDescent="0.2">
      <c r="A38" s="491" t="s">
        <v>74</v>
      </c>
      <c r="B38" s="491"/>
      <c r="C38" s="491"/>
      <c r="D38" s="491"/>
      <c r="E38" s="491"/>
      <c r="F38" s="213"/>
      <c r="G38" s="501" t="s">
        <v>812</v>
      </c>
      <c r="H38" s="501"/>
      <c r="I38" s="501"/>
      <c r="J38" s="501"/>
      <c r="K38" s="501"/>
      <c r="L38" s="501"/>
      <c r="M38" s="501"/>
      <c r="N38" s="501"/>
      <c r="O38" s="501"/>
      <c r="P38" s="501"/>
      <c r="Q38" s="501"/>
      <c r="R38" s="501"/>
      <c r="S38" s="501"/>
      <c r="T38" s="501"/>
      <c r="U38" s="501"/>
      <c r="V38" s="501"/>
      <c r="W38" s="501"/>
      <c r="X38" s="501"/>
      <c r="Y38" s="501"/>
      <c r="Z38" s="501"/>
      <c r="AA38" s="501"/>
      <c r="AB38" s="501"/>
      <c r="AC38" s="501"/>
      <c r="AD38" s="501"/>
      <c r="AE38" s="501"/>
      <c r="AF38" s="501"/>
      <c r="AG38" s="501"/>
      <c r="AH38" s="501"/>
      <c r="AI38" s="501"/>
      <c r="AJ38" s="501"/>
      <c r="AK38" s="501"/>
      <c r="AL38" s="501"/>
      <c r="AM38" s="501"/>
      <c r="AN38" s="501"/>
      <c r="AO38" s="501"/>
      <c r="AP38" s="502"/>
      <c r="AQ38" s="502"/>
      <c r="AR38" s="502"/>
      <c r="AS38" s="502"/>
      <c r="AT38" s="502"/>
      <c r="AU38" s="502"/>
      <c r="AV38" s="502"/>
      <c r="AW38" s="490">
        <v>0</v>
      </c>
      <c r="AX38" s="490"/>
      <c r="AY38" s="490"/>
      <c r="AZ38" s="490"/>
      <c r="BA38" s="490"/>
      <c r="BB38" s="490"/>
      <c r="BC38" s="490"/>
      <c r="BD38" s="490">
        <v>0</v>
      </c>
      <c r="BE38" s="490"/>
      <c r="BF38" s="490"/>
      <c r="BG38" s="490"/>
      <c r="BH38" s="490"/>
      <c r="BI38" s="490"/>
      <c r="BJ38" s="490"/>
      <c r="BK38" s="490">
        <v>0</v>
      </c>
      <c r="BL38" s="490"/>
      <c r="BM38" s="490"/>
      <c r="BN38" s="490"/>
      <c r="BO38" s="490"/>
      <c r="BP38" s="490"/>
      <c r="BQ38" s="490"/>
      <c r="BR38" s="490">
        <v>0</v>
      </c>
      <c r="BS38" s="490"/>
      <c r="BT38" s="490"/>
      <c r="BU38" s="490"/>
      <c r="BV38" s="490"/>
      <c r="BW38" s="490"/>
      <c r="BX38" s="490"/>
      <c r="BY38" s="490">
        <v>0</v>
      </c>
      <c r="BZ38" s="490"/>
      <c r="CA38" s="490"/>
      <c r="CB38" s="490"/>
      <c r="CC38" s="490"/>
      <c r="CD38" s="490"/>
      <c r="CE38" s="490"/>
      <c r="CF38" s="490"/>
      <c r="CG38" s="490">
        <v>0</v>
      </c>
      <c r="CH38" s="490"/>
      <c r="CI38" s="490"/>
      <c r="CJ38" s="490"/>
      <c r="CK38" s="490"/>
      <c r="CL38" s="490"/>
      <c r="CM38" s="490"/>
      <c r="CN38" s="490"/>
      <c r="CO38" s="490">
        <v>0</v>
      </c>
      <c r="CP38" s="490"/>
      <c r="CQ38" s="490"/>
      <c r="CR38" s="490"/>
      <c r="CS38" s="490"/>
      <c r="CT38" s="490"/>
      <c r="CU38" s="490"/>
      <c r="CV38" s="490"/>
      <c r="CW38" s="490">
        <v>0</v>
      </c>
      <c r="CX38" s="490"/>
      <c r="CY38" s="490"/>
      <c r="CZ38" s="490"/>
      <c r="DA38" s="490"/>
      <c r="DB38" s="490"/>
      <c r="DC38" s="490"/>
      <c r="DD38" s="490">
        <v>0</v>
      </c>
      <c r="DE38" s="490"/>
      <c r="DF38" s="490"/>
      <c r="DG38" s="490"/>
      <c r="DH38" s="490"/>
      <c r="DI38" s="490"/>
      <c r="DJ38" s="490"/>
      <c r="DK38" s="490"/>
      <c r="DL38" s="490"/>
      <c r="DM38" s="490"/>
      <c r="DN38" s="490"/>
      <c r="DO38" s="490">
        <v>0</v>
      </c>
      <c r="DP38" s="490"/>
      <c r="DQ38" s="490"/>
      <c r="DR38" s="490"/>
      <c r="DS38" s="490"/>
      <c r="DT38" s="490"/>
      <c r="DU38" s="490"/>
      <c r="DV38" s="490"/>
      <c r="DW38" s="490"/>
      <c r="DX38" s="490"/>
      <c r="DY38" s="490"/>
      <c r="DZ38" s="490">
        <v>0</v>
      </c>
      <c r="EA38" s="490"/>
      <c r="EB38" s="490"/>
      <c r="EC38" s="490"/>
      <c r="ED38" s="490"/>
      <c r="EE38" s="490"/>
      <c r="EF38" s="490"/>
      <c r="EG38" s="490"/>
      <c r="EH38" s="490">
        <v>0</v>
      </c>
      <c r="EI38" s="490"/>
      <c r="EJ38" s="490"/>
      <c r="EK38" s="490"/>
      <c r="EL38" s="490"/>
      <c r="EM38" s="490"/>
      <c r="EN38" s="490"/>
      <c r="EO38" s="490">
        <v>0</v>
      </c>
      <c r="EP38" s="490"/>
      <c r="EQ38" s="490"/>
      <c r="ER38" s="490"/>
      <c r="ES38" s="490"/>
      <c r="ET38" s="490"/>
      <c r="EU38" s="490"/>
      <c r="EV38" s="214">
        <f t="shared" si="0"/>
        <v>0</v>
      </c>
      <c r="EW38" s="490">
        <v>0</v>
      </c>
      <c r="EX38" s="490"/>
      <c r="EY38" s="490"/>
      <c r="EZ38" s="490"/>
      <c r="FA38" s="490"/>
      <c r="FB38" s="490"/>
      <c r="FC38" s="490"/>
      <c r="FD38" s="490"/>
      <c r="FE38" s="214">
        <v>0</v>
      </c>
    </row>
    <row r="39" spans="1:161" s="39" customFormat="1" ht="15" hidden="1" customHeight="1" x14ac:dyDescent="0.2">
      <c r="A39" s="491" t="s">
        <v>76</v>
      </c>
      <c r="B39" s="491"/>
      <c r="C39" s="491"/>
      <c r="D39" s="491"/>
      <c r="E39" s="491"/>
      <c r="F39" s="213"/>
      <c r="G39" s="501" t="s">
        <v>146</v>
      </c>
      <c r="H39" s="501"/>
      <c r="I39" s="501"/>
      <c r="J39" s="501"/>
      <c r="K39" s="501"/>
      <c r="L39" s="501"/>
      <c r="M39" s="501"/>
      <c r="N39" s="501"/>
      <c r="O39" s="501"/>
      <c r="P39" s="501"/>
      <c r="Q39" s="501"/>
      <c r="R39" s="501"/>
      <c r="S39" s="501"/>
      <c r="T39" s="501"/>
      <c r="U39" s="501"/>
      <c r="V39" s="501"/>
      <c r="W39" s="501"/>
      <c r="X39" s="501"/>
      <c r="Y39" s="501"/>
      <c r="Z39" s="501"/>
      <c r="AA39" s="501"/>
      <c r="AB39" s="501"/>
      <c r="AC39" s="501"/>
      <c r="AD39" s="501"/>
      <c r="AE39" s="501"/>
      <c r="AF39" s="501"/>
      <c r="AG39" s="501"/>
      <c r="AH39" s="501"/>
      <c r="AI39" s="501"/>
      <c r="AJ39" s="501"/>
      <c r="AK39" s="501"/>
      <c r="AL39" s="501"/>
      <c r="AM39" s="501"/>
      <c r="AN39" s="501"/>
      <c r="AO39" s="501"/>
      <c r="AP39" s="502"/>
      <c r="AQ39" s="502"/>
      <c r="AR39" s="502"/>
      <c r="AS39" s="502"/>
      <c r="AT39" s="502"/>
      <c r="AU39" s="502"/>
      <c r="AV39" s="502"/>
      <c r="AW39" s="490">
        <v>0</v>
      </c>
      <c r="AX39" s="490"/>
      <c r="AY39" s="490"/>
      <c r="AZ39" s="490"/>
      <c r="BA39" s="490"/>
      <c r="BB39" s="490"/>
      <c r="BC39" s="490"/>
      <c r="BD39" s="490">
        <v>0</v>
      </c>
      <c r="BE39" s="490"/>
      <c r="BF39" s="490"/>
      <c r="BG39" s="490"/>
      <c r="BH39" s="490"/>
      <c r="BI39" s="490"/>
      <c r="BJ39" s="490"/>
      <c r="BK39" s="490">
        <v>0</v>
      </c>
      <c r="BL39" s="490"/>
      <c r="BM39" s="490"/>
      <c r="BN39" s="490"/>
      <c r="BO39" s="490"/>
      <c r="BP39" s="490"/>
      <c r="BQ39" s="490"/>
      <c r="BR39" s="490">
        <v>0</v>
      </c>
      <c r="BS39" s="490"/>
      <c r="BT39" s="490"/>
      <c r="BU39" s="490"/>
      <c r="BV39" s="490"/>
      <c r="BW39" s="490"/>
      <c r="BX39" s="490"/>
      <c r="BY39" s="490">
        <v>0</v>
      </c>
      <c r="BZ39" s="490"/>
      <c r="CA39" s="490"/>
      <c r="CB39" s="490"/>
      <c r="CC39" s="490"/>
      <c r="CD39" s="490"/>
      <c r="CE39" s="490"/>
      <c r="CF39" s="490"/>
      <c r="CG39" s="490">
        <v>0</v>
      </c>
      <c r="CH39" s="490"/>
      <c r="CI39" s="490"/>
      <c r="CJ39" s="490"/>
      <c r="CK39" s="490"/>
      <c r="CL39" s="490"/>
      <c r="CM39" s="490"/>
      <c r="CN39" s="490"/>
      <c r="CO39" s="490">
        <v>0</v>
      </c>
      <c r="CP39" s="490"/>
      <c r="CQ39" s="490"/>
      <c r="CR39" s="490"/>
      <c r="CS39" s="490"/>
      <c r="CT39" s="490"/>
      <c r="CU39" s="490"/>
      <c r="CV39" s="490"/>
      <c r="CW39" s="490">
        <v>0</v>
      </c>
      <c r="CX39" s="490"/>
      <c r="CY39" s="490"/>
      <c r="CZ39" s="490"/>
      <c r="DA39" s="490"/>
      <c r="DB39" s="490"/>
      <c r="DC39" s="490"/>
      <c r="DD39" s="490">
        <v>0</v>
      </c>
      <c r="DE39" s="490"/>
      <c r="DF39" s="490"/>
      <c r="DG39" s="490"/>
      <c r="DH39" s="490"/>
      <c r="DI39" s="490"/>
      <c r="DJ39" s="490"/>
      <c r="DK39" s="490"/>
      <c r="DL39" s="490"/>
      <c r="DM39" s="490"/>
      <c r="DN39" s="490"/>
      <c r="DO39" s="490">
        <v>0</v>
      </c>
      <c r="DP39" s="490"/>
      <c r="DQ39" s="490"/>
      <c r="DR39" s="490"/>
      <c r="DS39" s="490"/>
      <c r="DT39" s="490"/>
      <c r="DU39" s="490"/>
      <c r="DV39" s="490"/>
      <c r="DW39" s="490"/>
      <c r="DX39" s="490"/>
      <c r="DY39" s="490"/>
      <c r="DZ39" s="490">
        <v>0</v>
      </c>
      <c r="EA39" s="490"/>
      <c r="EB39" s="490"/>
      <c r="EC39" s="490"/>
      <c r="ED39" s="490"/>
      <c r="EE39" s="490"/>
      <c r="EF39" s="490"/>
      <c r="EG39" s="490"/>
      <c r="EH39" s="490">
        <v>0</v>
      </c>
      <c r="EI39" s="490"/>
      <c r="EJ39" s="490"/>
      <c r="EK39" s="490"/>
      <c r="EL39" s="490"/>
      <c r="EM39" s="490"/>
      <c r="EN39" s="490"/>
      <c r="EO39" s="490">
        <v>0</v>
      </c>
      <c r="EP39" s="490"/>
      <c r="EQ39" s="490"/>
      <c r="ER39" s="490"/>
      <c r="ES39" s="490"/>
      <c r="ET39" s="490"/>
      <c r="EU39" s="490"/>
      <c r="EV39" s="214">
        <f t="shared" si="0"/>
        <v>0</v>
      </c>
      <c r="EW39" s="490">
        <v>0</v>
      </c>
      <c r="EX39" s="490"/>
      <c r="EY39" s="490"/>
      <c r="EZ39" s="490"/>
      <c r="FA39" s="490"/>
      <c r="FB39" s="490"/>
      <c r="FC39" s="490"/>
      <c r="FD39" s="490"/>
      <c r="FE39" s="214">
        <v>0</v>
      </c>
    </row>
    <row r="40" spans="1:161" s="39" customFormat="1" ht="12.75" x14ac:dyDescent="0.2">
      <c r="A40" s="492" t="s">
        <v>81</v>
      </c>
      <c r="B40" s="492"/>
      <c r="C40" s="492"/>
      <c r="D40" s="492"/>
      <c r="E40" s="492"/>
      <c r="F40" s="227"/>
      <c r="G40" s="221" t="s">
        <v>597</v>
      </c>
      <c r="H40" s="221"/>
      <c r="I40" s="221"/>
      <c r="J40" s="221"/>
      <c r="K40" s="221"/>
      <c r="L40" s="221"/>
      <c r="M40" s="221"/>
      <c r="N40" s="221"/>
      <c r="O40" s="221"/>
      <c r="P40" s="221"/>
      <c r="Q40" s="221"/>
      <c r="R40" s="498" t="s">
        <v>20</v>
      </c>
      <c r="S40" s="498"/>
      <c r="T40" s="498"/>
      <c r="U40" s="498"/>
      <c r="V40" s="221"/>
      <c r="W40" s="498" t="s">
        <v>14</v>
      </c>
      <c r="X40" s="498"/>
      <c r="Y40" s="498"/>
      <c r="Z40" s="498"/>
      <c r="AA40" s="498"/>
      <c r="AB40" s="498"/>
      <c r="AC40" s="498"/>
      <c r="AD40" s="498"/>
      <c r="AE40" s="498"/>
      <c r="AF40" s="499" t="s">
        <v>84</v>
      </c>
      <c r="AG40" s="499"/>
      <c r="AH40" s="499"/>
      <c r="AI40" s="500" t="s">
        <v>93</v>
      </c>
      <c r="AJ40" s="500"/>
      <c r="AK40" s="500"/>
      <c r="AL40" s="222" t="s">
        <v>0</v>
      </c>
      <c r="AM40" s="223"/>
      <c r="AN40" s="223"/>
      <c r="AO40" s="228"/>
      <c r="AP40" s="496" t="s">
        <v>126</v>
      </c>
      <c r="AQ40" s="496"/>
      <c r="AR40" s="496"/>
      <c r="AS40" s="496"/>
      <c r="AT40" s="496"/>
      <c r="AU40" s="496"/>
      <c r="AV40" s="496"/>
      <c r="AW40" s="497">
        <f>AW25+AW35</f>
        <v>27510</v>
      </c>
      <c r="AX40" s="497"/>
      <c r="AY40" s="497"/>
      <c r="AZ40" s="497"/>
      <c r="BA40" s="497"/>
      <c r="BB40" s="497"/>
      <c r="BC40" s="497"/>
      <c r="BD40" s="497">
        <f>BD25+BD37</f>
        <v>84500</v>
      </c>
      <c r="BE40" s="497"/>
      <c r="BF40" s="497"/>
      <c r="BG40" s="497"/>
      <c r="BH40" s="497"/>
      <c r="BI40" s="497"/>
      <c r="BJ40" s="497"/>
      <c r="BK40" s="497">
        <v>0</v>
      </c>
      <c r="BL40" s="497"/>
      <c r="BM40" s="497"/>
      <c r="BN40" s="497"/>
      <c r="BO40" s="497"/>
      <c r="BP40" s="497"/>
      <c r="BQ40" s="497"/>
      <c r="BR40" s="497">
        <f>BR35</f>
        <v>0</v>
      </c>
      <c r="BS40" s="497"/>
      <c r="BT40" s="497"/>
      <c r="BU40" s="497"/>
      <c r="BV40" s="497"/>
      <c r="BW40" s="497"/>
      <c r="BX40" s="497"/>
      <c r="BY40" s="497">
        <v>0</v>
      </c>
      <c r="BZ40" s="497"/>
      <c r="CA40" s="497"/>
      <c r="CB40" s="497"/>
      <c r="CC40" s="497"/>
      <c r="CD40" s="497"/>
      <c r="CE40" s="497"/>
      <c r="CF40" s="497"/>
      <c r="CG40" s="497">
        <v>0</v>
      </c>
      <c r="CH40" s="497"/>
      <c r="CI40" s="497"/>
      <c r="CJ40" s="497"/>
      <c r="CK40" s="497"/>
      <c r="CL40" s="497"/>
      <c r="CM40" s="497"/>
      <c r="CN40" s="497"/>
      <c r="CO40" s="497">
        <v>0</v>
      </c>
      <c r="CP40" s="497"/>
      <c r="CQ40" s="497"/>
      <c r="CR40" s="497"/>
      <c r="CS40" s="497"/>
      <c r="CT40" s="497"/>
      <c r="CU40" s="497"/>
      <c r="CV40" s="497"/>
      <c r="CW40" s="497">
        <v>0</v>
      </c>
      <c r="CX40" s="497"/>
      <c r="CY40" s="497"/>
      <c r="CZ40" s="497"/>
      <c r="DA40" s="497"/>
      <c r="DB40" s="497"/>
      <c r="DC40" s="497"/>
      <c r="DD40" s="497">
        <v>0</v>
      </c>
      <c r="DE40" s="497"/>
      <c r="DF40" s="497"/>
      <c r="DG40" s="497"/>
      <c r="DH40" s="497"/>
      <c r="DI40" s="497"/>
      <c r="DJ40" s="497"/>
      <c r="DK40" s="497"/>
      <c r="DL40" s="497"/>
      <c r="DM40" s="497"/>
      <c r="DN40" s="497"/>
      <c r="DO40" s="497">
        <v>0</v>
      </c>
      <c r="DP40" s="497"/>
      <c r="DQ40" s="497"/>
      <c r="DR40" s="497"/>
      <c r="DS40" s="497"/>
      <c r="DT40" s="497"/>
      <c r="DU40" s="497"/>
      <c r="DV40" s="497"/>
      <c r="DW40" s="497"/>
      <c r="DX40" s="497"/>
      <c r="DY40" s="497"/>
      <c r="DZ40" s="497">
        <v>0</v>
      </c>
      <c r="EA40" s="497"/>
      <c r="EB40" s="497"/>
      <c r="EC40" s="497"/>
      <c r="ED40" s="497"/>
      <c r="EE40" s="497"/>
      <c r="EF40" s="497"/>
      <c r="EG40" s="497"/>
      <c r="EH40" s="497">
        <v>0</v>
      </c>
      <c r="EI40" s="497"/>
      <c r="EJ40" s="497"/>
      <c r="EK40" s="497"/>
      <c r="EL40" s="497"/>
      <c r="EM40" s="497"/>
      <c r="EN40" s="497"/>
      <c r="EO40" s="497">
        <v>0</v>
      </c>
      <c r="EP40" s="497"/>
      <c r="EQ40" s="497"/>
      <c r="ER40" s="497"/>
      <c r="ES40" s="497"/>
      <c r="ET40" s="497"/>
      <c r="EU40" s="497"/>
      <c r="EV40" s="497">
        <f>SUM(BY40:EU41)</f>
        <v>0</v>
      </c>
      <c r="EW40" s="492" t="s">
        <v>1244</v>
      </c>
      <c r="EX40" s="492"/>
      <c r="EY40" s="492"/>
      <c r="EZ40" s="492"/>
      <c r="FA40" s="492"/>
      <c r="FB40" s="492"/>
      <c r="FC40" s="492"/>
      <c r="FD40" s="492"/>
      <c r="FE40" s="497">
        <v>110891.55056</v>
      </c>
    </row>
    <row r="41" spans="1:161" s="39" customFormat="1" ht="12.75" customHeight="1" x14ac:dyDescent="0.2">
      <c r="A41" s="513"/>
      <c r="B41" s="513"/>
      <c r="C41" s="513"/>
      <c r="D41" s="513"/>
      <c r="E41" s="513"/>
      <c r="F41" s="225"/>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6"/>
      <c r="AN41" s="226"/>
      <c r="AO41" s="225"/>
      <c r="AP41" s="514"/>
      <c r="AQ41" s="514"/>
      <c r="AR41" s="514"/>
      <c r="AS41" s="514"/>
      <c r="AT41" s="514"/>
      <c r="AU41" s="514"/>
      <c r="AV41" s="514"/>
      <c r="AW41" s="497"/>
      <c r="AX41" s="497"/>
      <c r="AY41" s="497"/>
      <c r="AZ41" s="497"/>
      <c r="BA41" s="497"/>
      <c r="BB41" s="497"/>
      <c r="BC41" s="497"/>
      <c r="BD41" s="497"/>
      <c r="BE41" s="497"/>
      <c r="BF41" s="497"/>
      <c r="BG41" s="497"/>
      <c r="BH41" s="497"/>
      <c r="BI41" s="497"/>
      <c r="BJ41" s="497"/>
      <c r="BK41" s="497"/>
      <c r="BL41" s="497"/>
      <c r="BM41" s="497"/>
      <c r="BN41" s="497"/>
      <c r="BO41" s="497"/>
      <c r="BP41" s="497"/>
      <c r="BQ41" s="497"/>
      <c r="BR41" s="497"/>
      <c r="BS41" s="497"/>
      <c r="BT41" s="497"/>
      <c r="BU41" s="497"/>
      <c r="BV41" s="497"/>
      <c r="BW41" s="497"/>
      <c r="BX41" s="497"/>
      <c r="BY41" s="497"/>
      <c r="BZ41" s="497"/>
      <c r="CA41" s="497"/>
      <c r="CB41" s="497"/>
      <c r="CC41" s="497"/>
      <c r="CD41" s="497"/>
      <c r="CE41" s="497"/>
      <c r="CF41" s="497"/>
      <c r="CG41" s="497"/>
      <c r="CH41" s="497"/>
      <c r="CI41" s="497"/>
      <c r="CJ41" s="497"/>
      <c r="CK41" s="497"/>
      <c r="CL41" s="497"/>
      <c r="CM41" s="497"/>
      <c r="CN41" s="497"/>
      <c r="CO41" s="497"/>
      <c r="CP41" s="497"/>
      <c r="CQ41" s="497"/>
      <c r="CR41" s="497"/>
      <c r="CS41" s="497"/>
      <c r="CT41" s="497"/>
      <c r="CU41" s="497"/>
      <c r="CV41" s="497"/>
      <c r="CW41" s="497"/>
      <c r="CX41" s="497"/>
      <c r="CY41" s="497"/>
      <c r="CZ41" s="497"/>
      <c r="DA41" s="497"/>
      <c r="DB41" s="497"/>
      <c r="DC41" s="497"/>
      <c r="DD41" s="497"/>
      <c r="DE41" s="497"/>
      <c r="DF41" s="497"/>
      <c r="DG41" s="497"/>
      <c r="DH41" s="497"/>
      <c r="DI41" s="497"/>
      <c r="DJ41" s="497"/>
      <c r="DK41" s="497"/>
      <c r="DL41" s="497"/>
      <c r="DM41" s="497"/>
      <c r="DN41" s="497"/>
      <c r="DO41" s="497"/>
      <c r="DP41" s="497"/>
      <c r="DQ41" s="497"/>
      <c r="DR41" s="497"/>
      <c r="DS41" s="497"/>
      <c r="DT41" s="497"/>
      <c r="DU41" s="497"/>
      <c r="DV41" s="497"/>
      <c r="DW41" s="497"/>
      <c r="DX41" s="497"/>
      <c r="DY41" s="497"/>
      <c r="DZ41" s="497"/>
      <c r="EA41" s="497"/>
      <c r="EB41" s="497"/>
      <c r="EC41" s="497"/>
      <c r="ED41" s="497"/>
      <c r="EE41" s="497"/>
      <c r="EF41" s="497"/>
      <c r="EG41" s="497"/>
      <c r="EH41" s="497"/>
      <c r="EI41" s="497"/>
      <c r="EJ41" s="497"/>
      <c r="EK41" s="497"/>
      <c r="EL41" s="497"/>
      <c r="EM41" s="497"/>
      <c r="EN41" s="497"/>
      <c r="EO41" s="497"/>
      <c r="EP41" s="497"/>
      <c r="EQ41" s="497"/>
      <c r="ER41" s="497"/>
      <c r="ES41" s="497"/>
      <c r="ET41" s="497"/>
      <c r="EU41" s="497"/>
      <c r="EV41" s="497"/>
      <c r="EW41" s="492"/>
      <c r="EX41" s="492"/>
      <c r="EY41" s="492"/>
      <c r="EZ41" s="492"/>
      <c r="FA41" s="492"/>
      <c r="FB41" s="492"/>
      <c r="FC41" s="492"/>
      <c r="FD41" s="492"/>
      <c r="FE41" s="497"/>
    </row>
    <row r="42" spans="1:161" s="39" customFormat="1" ht="12.75" x14ac:dyDescent="0.2">
      <c r="A42" s="492" t="s">
        <v>82</v>
      </c>
      <c r="B42" s="492"/>
      <c r="C42" s="492"/>
      <c r="D42" s="492"/>
      <c r="E42" s="492"/>
      <c r="F42" s="227"/>
      <c r="G42" s="221" t="s">
        <v>597</v>
      </c>
      <c r="H42" s="221"/>
      <c r="I42" s="221"/>
      <c r="J42" s="221"/>
      <c r="K42" s="221"/>
      <c r="L42" s="221"/>
      <c r="M42" s="221"/>
      <c r="N42" s="221"/>
      <c r="O42" s="221"/>
      <c r="P42" s="221"/>
      <c r="Q42" s="221"/>
      <c r="R42" s="498" t="s">
        <v>20</v>
      </c>
      <c r="S42" s="498"/>
      <c r="T42" s="498"/>
      <c r="U42" s="498"/>
      <c r="V42" s="221"/>
      <c r="W42" s="498" t="s">
        <v>14</v>
      </c>
      <c r="X42" s="498"/>
      <c r="Y42" s="498"/>
      <c r="Z42" s="498"/>
      <c r="AA42" s="498"/>
      <c r="AB42" s="498"/>
      <c r="AC42" s="498"/>
      <c r="AD42" s="498"/>
      <c r="AE42" s="498"/>
      <c r="AF42" s="499" t="s">
        <v>84</v>
      </c>
      <c r="AG42" s="499"/>
      <c r="AH42" s="499"/>
      <c r="AI42" s="500" t="s">
        <v>93</v>
      </c>
      <c r="AJ42" s="500"/>
      <c r="AK42" s="500"/>
      <c r="AL42" s="222" t="s">
        <v>0</v>
      </c>
      <c r="AM42" s="223"/>
      <c r="AN42" s="223"/>
      <c r="AO42" s="228"/>
      <c r="AP42" s="496" t="s">
        <v>126</v>
      </c>
      <c r="AQ42" s="496"/>
      <c r="AR42" s="496"/>
      <c r="AS42" s="496"/>
      <c r="AT42" s="496"/>
      <c r="AU42" s="496"/>
      <c r="AV42" s="496"/>
      <c r="AW42" s="497">
        <f>AW40</f>
        <v>27510</v>
      </c>
      <c r="AX42" s="497"/>
      <c r="AY42" s="497"/>
      <c r="AZ42" s="497"/>
      <c r="BA42" s="497"/>
      <c r="BB42" s="497"/>
      <c r="BC42" s="497"/>
      <c r="BD42" s="497">
        <f>BD40</f>
        <v>84500</v>
      </c>
      <c r="BE42" s="497"/>
      <c r="BF42" s="497"/>
      <c r="BG42" s="497"/>
      <c r="BH42" s="497"/>
      <c r="BI42" s="497"/>
      <c r="BJ42" s="497"/>
      <c r="BK42" s="497">
        <v>0</v>
      </c>
      <c r="BL42" s="497"/>
      <c r="BM42" s="497"/>
      <c r="BN42" s="497"/>
      <c r="BO42" s="497"/>
      <c r="BP42" s="497"/>
      <c r="BQ42" s="497"/>
      <c r="BR42" s="497">
        <f>BR37</f>
        <v>0</v>
      </c>
      <c r="BS42" s="497"/>
      <c r="BT42" s="497"/>
      <c r="BU42" s="497"/>
      <c r="BV42" s="497"/>
      <c r="BW42" s="497"/>
      <c r="BX42" s="497"/>
      <c r="BY42" s="497">
        <v>0</v>
      </c>
      <c r="BZ42" s="497"/>
      <c r="CA42" s="497"/>
      <c r="CB42" s="497"/>
      <c r="CC42" s="497"/>
      <c r="CD42" s="497"/>
      <c r="CE42" s="497"/>
      <c r="CF42" s="497"/>
      <c r="CG42" s="497">
        <v>0</v>
      </c>
      <c r="CH42" s="497"/>
      <c r="CI42" s="497"/>
      <c r="CJ42" s="497"/>
      <c r="CK42" s="497"/>
      <c r="CL42" s="497"/>
      <c r="CM42" s="497"/>
      <c r="CN42" s="497"/>
      <c r="CO42" s="497">
        <v>0</v>
      </c>
      <c r="CP42" s="497"/>
      <c r="CQ42" s="497"/>
      <c r="CR42" s="497"/>
      <c r="CS42" s="497"/>
      <c r="CT42" s="497"/>
      <c r="CU42" s="497"/>
      <c r="CV42" s="497"/>
      <c r="CW42" s="497">
        <v>0</v>
      </c>
      <c r="CX42" s="497"/>
      <c r="CY42" s="497"/>
      <c r="CZ42" s="497"/>
      <c r="DA42" s="497"/>
      <c r="DB42" s="497"/>
      <c r="DC42" s="497"/>
      <c r="DD42" s="497">
        <v>0</v>
      </c>
      <c r="DE42" s="497"/>
      <c r="DF42" s="497"/>
      <c r="DG42" s="497"/>
      <c r="DH42" s="497"/>
      <c r="DI42" s="497"/>
      <c r="DJ42" s="497"/>
      <c r="DK42" s="497"/>
      <c r="DL42" s="497"/>
      <c r="DM42" s="497"/>
      <c r="DN42" s="497"/>
      <c r="DO42" s="497">
        <v>0</v>
      </c>
      <c r="DP42" s="497"/>
      <c r="DQ42" s="497"/>
      <c r="DR42" s="497"/>
      <c r="DS42" s="497"/>
      <c r="DT42" s="497"/>
      <c r="DU42" s="497"/>
      <c r="DV42" s="497"/>
      <c r="DW42" s="497"/>
      <c r="DX42" s="497"/>
      <c r="DY42" s="497"/>
      <c r="DZ42" s="497">
        <v>0</v>
      </c>
      <c r="EA42" s="497"/>
      <c r="EB42" s="497"/>
      <c r="EC42" s="497"/>
      <c r="ED42" s="497"/>
      <c r="EE42" s="497"/>
      <c r="EF42" s="497"/>
      <c r="EG42" s="497"/>
      <c r="EH42" s="497">
        <v>0</v>
      </c>
      <c r="EI42" s="497"/>
      <c r="EJ42" s="497"/>
      <c r="EK42" s="497"/>
      <c r="EL42" s="497"/>
      <c r="EM42" s="497"/>
      <c r="EN42" s="497"/>
      <c r="EO42" s="497">
        <v>0</v>
      </c>
      <c r="EP42" s="497"/>
      <c r="EQ42" s="497"/>
      <c r="ER42" s="497"/>
      <c r="ES42" s="497"/>
      <c r="ET42" s="497"/>
      <c r="EU42" s="497"/>
      <c r="EV42" s="497">
        <f>SUM(BY42:EU43)</f>
        <v>0</v>
      </c>
      <c r="EW42" s="492" t="s">
        <v>1244</v>
      </c>
      <c r="EX42" s="492"/>
      <c r="EY42" s="492"/>
      <c r="EZ42" s="492"/>
      <c r="FA42" s="492"/>
      <c r="FB42" s="492"/>
      <c r="FC42" s="492"/>
      <c r="FD42" s="492"/>
      <c r="FE42" s="497">
        <v>110891.55056</v>
      </c>
    </row>
    <row r="43" spans="1:161" s="39" customFormat="1" ht="12.75" customHeight="1" x14ac:dyDescent="0.2">
      <c r="A43" s="492"/>
      <c r="B43" s="492"/>
      <c r="C43" s="492"/>
      <c r="D43" s="492"/>
      <c r="E43" s="492"/>
      <c r="F43" s="229"/>
      <c r="G43" s="230"/>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29"/>
      <c r="AP43" s="496"/>
      <c r="AQ43" s="496"/>
      <c r="AR43" s="496"/>
      <c r="AS43" s="496"/>
      <c r="AT43" s="496"/>
      <c r="AU43" s="496"/>
      <c r="AV43" s="496"/>
      <c r="AW43" s="497"/>
      <c r="AX43" s="497"/>
      <c r="AY43" s="497"/>
      <c r="AZ43" s="497"/>
      <c r="BA43" s="497"/>
      <c r="BB43" s="497"/>
      <c r="BC43" s="497"/>
      <c r="BD43" s="497"/>
      <c r="BE43" s="497"/>
      <c r="BF43" s="497"/>
      <c r="BG43" s="497"/>
      <c r="BH43" s="497"/>
      <c r="BI43" s="497"/>
      <c r="BJ43" s="497"/>
      <c r="BK43" s="497"/>
      <c r="BL43" s="497"/>
      <c r="BM43" s="497"/>
      <c r="BN43" s="497"/>
      <c r="BO43" s="497"/>
      <c r="BP43" s="497"/>
      <c r="BQ43" s="497"/>
      <c r="BR43" s="497"/>
      <c r="BS43" s="497"/>
      <c r="BT43" s="497"/>
      <c r="BU43" s="497"/>
      <c r="BV43" s="497"/>
      <c r="BW43" s="497"/>
      <c r="BX43" s="497"/>
      <c r="BY43" s="497"/>
      <c r="BZ43" s="497"/>
      <c r="CA43" s="497"/>
      <c r="CB43" s="497"/>
      <c r="CC43" s="497"/>
      <c r="CD43" s="497"/>
      <c r="CE43" s="497"/>
      <c r="CF43" s="497"/>
      <c r="CG43" s="497"/>
      <c r="CH43" s="497"/>
      <c r="CI43" s="497"/>
      <c r="CJ43" s="497"/>
      <c r="CK43" s="497"/>
      <c r="CL43" s="497"/>
      <c r="CM43" s="497"/>
      <c r="CN43" s="497"/>
      <c r="CO43" s="497"/>
      <c r="CP43" s="497"/>
      <c r="CQ43" s="497"/>
      <c r="CR43" s="497"/>
      <c r="CS43" s="497"/>
      <c r="CT43" s="497"/>
      <c r="CU43" s="497"/>
      <c r="CV43" s="497"/>
      <c r="CW43" s="497"/>
      <c r="CX43" s="497"/>
      <c r="CY43" s="497"/>
      <c r="CZ43" s="497"/>
      <c r="DA43" s="497"/>
      <c r="DB43" s="497"/>
      <c r="DC43" s="497"/>
      <c r="DD43" s="497"/>
      <c r="DE43" s="497"/>
      <c r="DF43" s="497"/>
      <c r="DG43" s="497"/>
      <c r="DH43" s="497"/>
      <c r="DI43" s="497"/>
      <c r="DJ43" s="497"/>
      <c r="DK43" s="497"/>
      <c r="DL43" s="497"/>
      <c r="DM43" s="497"/>
      <c r="DN43" s="497"/>
      <c r="DO43" s="497"/>
      <c r="DP43" s="497"/>
      <c r="DQ43" s="497"/>
      <c r="DR43" s="497"/>
      <c r="DS43" s="497"/>
      <c r="DT43" s="497"/>
      <c r="DU43" s="497"/>
      <c r="DV43" s="497"/>
      <c r="DW43" s="497"/>
      <c r="DX43" s="497"/>
      <c r="DY43" s="497"/>
      <c r="DZ43" s="497"/>
      <c r="EA43" s="497"/>
      <c r="EB43" s="497"/>
      <c r="EC43" s="497"/>
      <c r="ED43" s="497"/>
      <c r="EE43" s="497"/>
      <c r="EF43" s="497"/>
      <c r="EG43" s="497"/>
      <c r="EH43" s="497"/>
      <c r="EI43" s="497"/>
      <c r="EJ43" s="497"/>
      <c r="EK43" s="497"/>
      <c r="EL43" s="497"/>
      <c r="EM43" s="497"/>
      <c r="EN43" s="497"/>
      <c r="EO43" s="497"/>
      <c r="EP43" s="497"/>
      <c r="EQ43" s="497"/>
      <c r="ER43" s="497"/>
      <c r="ES43" s="497"/>
      <c r="ET43" s="497"/>
      <c r="EU43" s="497"/>
      <c r="EV43" s="497"/>
      <c r="EW43" s="492"/>
      <c r="EX43" s="492"/>
      <c r="EY43" s="492"/>
      <c r="EZ43" s="492"/>
      <c r="FA43" s="492"/>
      <c r="FB43" s="492"/>
      <c r="FC43" s="492"/>
      <c r="FD43" s="492"/>
      <c r="FE43" s="497"/>
    </row>
    <row r="44" spans="1:161" s="39" customFormat="1" ht="27.75" hidden="1" customHeight="1" x14ac:dyDescent="0.2">
      <c r="A44" s="511" t="s">
        <v>83</v>
      </c>
      <c r="B44" s="511"/>
      <c r="C44" s="511"/>
      <c r="D44" s="511"/>
      <c r="E44" s="511"/>
      <c r="F44" s="224"/>
      <c r="G44" s="509" t="s">
        <v>813</v>
      </c>
      <c r="H44" s="509"/>
      <c r="I44" s="509"/>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509"/>
      <c r="AI44" s="509"/>
      <c r="AJ44" s="509"/>
      <c r="AK44" s="509"/>
      <c r="AL44" s="509"/>
      <c r="AM44" s="509"/>
      <c r="AN44" s="509"/>
      <c r="AO44" s="509"/>
      <c r="AP44" s="512"/>
      <c r="AQ44" s="512"/>
      <c r="AR44" s="512"/>
      <c r="AS44" s="512"/>
      <c r="AT44" s="512"/>
      <c r="AU44" s="512"/>
      <c r="AV44" s="512"/>
      <c r="AW44" s="490">
        <v>0</v>
      </c>
      <c r="AX44" s="490"/>
      <c r="AY44" s="490"/>
      <c r="AZ44" s="490"/>
      <c r="BA44" s="490"/>
      <c r="BB44" s="490"/>
      <c r="BC44" s="490"/>
      <c r="BD44" s="490">
        <v>0</v>
      </c>
      <c r="BE44" s="490"/>
      <c r="BF44" s="490"/>
      <c r="BG44" s="490"/>
      <c r="BH44" s="490"/>
      <c r="BI44" s="490"/>
      <c r="BJ44" s="490"/>
      <c r="BK44" s="490">
        <v>0</v>
      </c>
      <c r="BL44" s="490"/>
      <c r="BM44" s="490"/>
      <c r="BN44" s="490"/>
      <c r="BO44" s="490"/>
      <c r="BP44" s="490"/>
      <c r="BQ44" s="490"/>
      <c r="BR44" s="490">
        <v>0</v>
      </c>
      <c r="BS44" s="490"/>
      <c r="BT44" s="490"/>
      <c r="BU44" s="490"/>
      <c r="BV44" s="490"/>
      <c r="BW44" s="490"/>
      <c r="BX44" s="490"/>
      <c r="BY44" s="490">
        <v>0</v>
      </c>
      <c r="BZ44" s="490"/>
      <c r="CA44" s="490"/>
      <c r="CB44" s="490"/>
      <c r="CC44" s="490"/>
      <c r="CD44" s="490"/>
      <c r="CE44" s="490"/>
      <c r="CF44" s="490"/>
      <c r="CG44" s="490">
        <v>0</v>
      </c>
      <c r="CH44" s="490"/>
      <c r="CI44" s="490"/>
      <c r="CJ44" s="490"/>
      <c r="CK44" s="490"/>
      <c r="CL44" s="490"/>
      <c r="CM44" s="490"/>
      <c r="CN44" s="490"/>
      <c r="CO44" s="490">
        <v>0</v>
      </c>
      <c r="CP44" s="490"/>
      <c r="CQ44" s="490"/>
      <c r="CR44" s="490"/>
      <c r="CS44" s="490"/>
      <c r="CT44" s="490"/>
      <c r="CU44" s="490"/>
      <c r="CV44" s="490"/>
      <c r="CW44" s="490">
        <v>0</v>
      </c>
      <c r="CX44" s="490"/>
      <c r="CY44" s="490"/>
      <c r="CZ44" s="490"/>
      <c r="DA44" s="490"/>
      <c r="DB44" s="490"/>
      <c r="DC44" s="490"/>
      <c r="DD44" s="490">
        <v>0</v>
      </c>
      <c r="DE44" s="490"/>
      <c r="DF44" s="490"/>
      <c r="DG44" s="490"/>
      <c r="DH44" s="490"/>
      <c r="DI44" s="490"/>
      <c r="DJ44" s="490"/>
      <c r="DK44" s="490"/>
      <c r="DL44" s="490"/>
      <c r="DM44" s="490"/>
      <c r="DN44" s="490"/>
      <c r="DO44" s="490">
        <v>0</v>
      </c>
      <c r="DP44" s="490"/>
      <c r="DQ44" s="490"/>
      <c r="DR44" s="490"/>
      <c r="DS44" s="490"/>
      <c r="DT44" s="490"/>
      <c r="DU44" s="490"/>
      <c r="DV44" s="490"/>
      <c r="DW44" s="490"/>
      <c r="DX44" s="490"/>
      <c r="DY44" s="490"/>
      <c r="DZ44" s="490">
        <v>0</v>
      </c>
      <c r="EA44" s="490"/>
      <c r="EB44" s="490"/>
      <c r="EC44" s="490"/>
      <c r="ED44" s="490"/>
      <c r="EE44" s="490"/>
      <c r="EF44" s="490"/>
      <c r="EG44" s="490"/>
      <c r="EH44" s="490">
        <v>0</v>
      </c>
      <c r="EI44" s="490"/>
      <c r="EJ44" s="490"/>
      <c r="EK44" s="490"/>
      <c r="EL44" s="490"/>
      <c r="EM44" s="490"/>
      <c r="EN44" s="490"/>
      <c r="EO44" s="490">
        <v>0</v>
      </c>
      <c r="EP44" s="490"/>
      <c r="EQ44" s="490"/>
      <c r="ER44" s="490"/>
      <c r="ES44" s="490"/>
      <c r="ET44" s="490"/>
      <c r="EU44" s="490"/>
      <c r="EV44" s="214">
        <f>SUM(BY44:EU44)</f>
        <v>0</v>
      </c>
      <c r="EW44" s="491">
        <v>0</v>
      </c>
      <c r="EX44" s="491"/>
      <c r="EY44" s="491"/>
      <c r="EZ44" s="491"/>
      <c r="FA44" s="491"/>
      <c r="FB44" s="491"/>
      <c r="FC44" s="491"/>
      <c r="FD44" s="491"/>
      <c r="FE44" s="214">
        <v>0</v>
      </c>
    </row>
    <row r="45" spans="1:161" s="39" customFormat="1" ht="27.75" hidden="1" customHeight="1" x14ac:dyDescent="0.2">
      <c r="A45" s="491" t="s">
        <v>84</v>
      </c>
      <c r="B45" s="491"/>
      <c r="C45" s="491"/>
      <c r="D45" s="491"/>
      <c r="E45" s="491"/>
      <c r="F45" s="213"/>
      <c r="G45" s="501" t="s">
        <v>814</v>
      </c>
      <c r="H45" s="501"/>
      <c r="I45" s="501"/>
      <c r="J45" s="501"/>
      <c r="K45" s="501"/>
      <c r="L45" s="501"/>
      <c r="M45" s="501"/>
      <c r="N45" s="501"/>
      <c r="O45" s="501"/>
      <c r="P45" s="501"/>
      <c r="Q45" s="501"/>
      <c r="R45" s="501"/>
      <c r="S45" s="501"/>
      <c r="T45" s="501"/>
      <c r="U45" s="501"/>
      <c r="V45" s="501"/>
      <c r="W45" s="501"/>
      <c r="X45" s="501"/>
      <c r="Y45" s="501"/>
      <c r="Z45" s="501"/>
      <c r="AA45" s="501"/>
      <c r="AB45" s="501"/>
      <c r="AC45" s="501"/>
      <c r="AD45" s="501"/>
      <c r="AE45" s="501"/>
      <c r="AF45" s="501"/>
      <c r="AG45" s="501"/>
      <c r="AH45" s="501"/>
      <c r="AI45" s="501"/>
      <c r="AJ45" s="501"/>
      <c r="AK45" s="501"/>
      <c r="AL45" s="501"/>
      <c r="AM45" s="501"/>
      <c r="AN45" s="501"/>
      <c r="AO45" s="501"/>
      <c r="AP45" s="502"/>
      <c r="AQ45" s="502"/>
      <c r="AR45" s="502"/>
      <c r="AS45" s="502"/>
      <c r="AT45" s="502"/>
      <c r="AU45" s="502"/>
      <c r="AV45" s="502"/>
      <c r="AW45" s="490">
        <v>0</v>
      </c>
      <c r="AX45" s="490"/>
      <c r="AY45" s="490"/>
      <c r="AZ45" s="490"/>
      <c r="BA45" s="490"/>
      <c r="BB45" s="490"/>
      <c r="BC45" s="490"/>
      <c r="BD45" s="490">
        <v>0</v>
      </c>
      <c r="BE45" s="490"/>
      <c r="BF45" s="490"/>
      <c r="BG45" s="490"/>
      <c r="BH45" s="490"/>
      <c r="BI45" s="490"/>
      <c r="BJ45" s="490"/>
      <c r="BK45" s="490">
        <v>0</v>
      </c>
      <c r="BL45" s="490"/>
      <c r="BM45" s="490"/>
      <c r="BN45" s="490"/>
      <c r="BO45" s="490"/>
      <c r="BP45" s="490"/>
      <c r="BQ45" s="490"/>
      <c r="BR45" s="490">
        <v>0</v>
      </c>
      <c r="BS45" s="490"/>
      <c r="BT45" s="490"/>
      <c r="BU45" s="490"/>
      <c r="BV45" s="490"/>
      <c r="BW45" s="490"/>
      <c r="BX45" s="490"/>
      <c r="BY45" s="490">
        <v>0</v>
      </c>
      <c r="BZ45" s="490"/>
      <c r="CA45" s="490"/>
      <c r="CB45" s="490"/>
      <c r="CC45" s="490"/>
      <c r="CD45" s="490"/>
      <c r="CE45" s="490"/>
      <c r="CF45" s="490"/>
      <c r="CG45" s="490">
        <v>0</v>
      </c>
      <c r="CH45" s="490"/>
      <c r="CI45" s="490"/>
      <c r="CJ45" s="490"/>
      <c r="CK45" s="490"/>
      <c r="CL45" s="490"/>
      <c r="CM45" s="490"/>
      <c r="CN45" s="490"/>
      <c r="CO45" s="490">
        <v>0</v>
      </c>
      <c r="CP45" s="490"/>
      <c r="CQ45" s="490"/>
      <c r="CR45" s="490"/>
      <c r="CS45" s="490"/>
      <c r="CT45" s="490"/>
      <c r="CU45" s="490"/>
      <c r="CV45" s="490"/>
      <c r="CW45" s="490">
        <v>0</v>
      </c>
      <c r="CX45" s="490"/>
      <c r="CY45" s="490"/>
      <c r="CZ45" s="490"/>
      <c r="DA45" s="490"/>
      <c r="DB45" s="490"/>
      <c r="DC45" s="490"/>
      <c r="DD45" s="490">
        <v>0</v>
      </c>
      <c r="DE45" s="490"/>
      <c r="DF45" s="490"/>
      <c r="DG45" s="490"/>
      <c r="DH45" s="490"/>
      <c r="DI45" s="490"/>
      <c r="DJ45" s="490"/>
      <c r="DK45" s="490"/>
      <c r="DL45" s="490"/>
      <c r="DM45" s="490"/>
      <c r="DN45" s="490"/>
      <c r="DO45" s="490">
        <v>0</v>
      </c>
      <c r="DP45" s="490"/>
      <c r="DQ45" s="490"/>
      <c r="DR45" s="490"/>
      <c r="DS45" s="490"/>
      <c r="DT45" s="490"/>
      <c r="DU45" s="490"/>
      <c r="DV45" s="490"/>
      <c r="DW45" s="490"/>
      <c r="DX45" s="490"/>
      <c r="DY45" s="490"/>
      <c r="DZ45" s="490">
        <v>0</v>
      </c>
      <c r="EA45" s="490"/>
      <c r="EB45" s="490"/>
      <c r="EC45" s="490"/>
      <c r="ED45" s="490"/>
      <c r="EE45" s="490"/>
      <c r="EF45" s="490"/>
      <c r="EG45" s="490"/>
      <c r="EH45" s="490">
        <v>0</v>
      </c>
      <c r="EI45" s="490"/>
      <c r="EJ45" s="490"/>
      <c r="EK45" s="490"/>
      <c r="EL45" s="490"/>
      <c r="EM45" s="490"/>
      <c r="EN45" s="490"/>
      <c r="EO45" s="490">
        <v>0</v>
      </c>
      <c r="EP45" s="490"/>
      <c r="EQ45" s="490"/>
      <c r="ER45" s="490"/>
      <c r="ES45" s="490"/>
      <c r="ET45" s="490"/>
      <c r="EU45" s="490"/>
      <c r="EV45" s="214">
        <f>SUM(BY45:EU45)</f>
        <v>0</v>
      </c>
      <c r="EW45" s="491">
        <v>0</v>
      </c>
      <c r="EX45" s="491"/>
      <c r="EY45" s="491"/>
      <c r="EZ45" s="491"/>
      <c r="FA45" s="491"/>
      <c r="FB45" s="491"/>
      <c r="FC45" s="491"/>
      <c r="FD45" s="491"/>
      <c r="FE45" s="214">
        <v>0</v>
      </c>
    </row>
    <row r="46" spans="1:161" s="39" customFormat="1" ht="12.75" x14ac:dyDescent="0.2">
      <c r="A46" s="492" t="s">
        <v>86</v>
      </c>
      <c r="B46" s="492"/>
      <c r="C46" s="492"/>
      <c r="D46" s="492"/>
      <c r="E46" s="492"/>
      <c r="F46" s="209"/>
      <c r="G46" s="210" t="s">
        <v>597</v>
      </c>
      <c r="H46" s="210"/>
      <c r="I46" s="210"/>
      <c r="J46" s="210"/>
      <c r="K46" s="210"/>
      <c r="L46" s="210"/>
      <c r="M46" s="210"/>
      <c r="N46" s="210"/>
      <c r="O46" s="210"/>
      <c r="P46" s="210"/>
      <c r="Q46" s="210"/>
      <c r="R46" s="493" t="s">
        <v>598</v>
      </c>
      <c r="S46" s="493"/>
      <c r="T46" s="493"/>
      <c r="U46" s="493"/>
      <c r="V46" s="210"/>
      <c r="W46" s="493" t="s">
        <v>598</v>
      </c>
      <c r="X46" s="493"/>
      <c r="Y46" s="493"/>
      <c r="Z46" s="493"/>
      <c r="AA46" s="493"/>
      <c r="AB46" s="493"/>
      <c r="AC46" s="493"/>
      <c r="AD46" s="493"/>
      <c r="AE46" s="493"/>
      <c r="AF46" s="494" t="s">
        <v>84</v>
      </c>
      <c r="AG46" s="494"/>
      <c r="AH46" s="494"/>
      <c r="AI46" s="495" t="s">
        <v>94</v>
      </c>
      <c r="AJ46" s="495"/>
      <c r="AK46" s="495"/>
      <c r="AL46" s="211" t="s">
        <v>599</v>
      </c>
      <c r="AM46" s="212"/>
      <c r="AN46" s="212"/>
      <c r="AO46" s="209"/>
      <c r="AP46" s="496" t="s">
        <v>126</v>
      </c>
      <c r="AQ46" s="496"/>
      <c r="AR46" s="496"/>
      <c r="AS46" s="496"/>
      <c r="AT46" s="496"/>
      <c r="AU46" s="496"/>
      <c r="AV46" s="496"/>
      <c r="AW46" s="497">
        <f>AW40</f>
        <v>27510</v>
      </c>
      <c r="AX46" s="497"/>
      <c r="AY46" s="497"/>
      <c r="AZ46" s="497"/>
      <c r="BA46" s="497"/>
      <c r="BB46" s="497"/>
      <c r="BC46" s="497"/>
      <c r="BD46" s="497">
        <f>84500000/1000</f>
        <v>84500</v>
      </c>
      <c r="BE46" s="497"/>
      <c r="BF46" s="497"/>
      <c r="BG46" s="497"/>
      <c r="BH46" s="497"/>
      <c r="BI46" s="497"/>
      <c r="BJ46" s="497"/>
      <c r="BK46" s="497">
        <v>0</v>
      </c>
      <c r="BL46" s="497"/>
      <c r="BM46" s="497"/>
      <c r="BN46" s="497"/>
      <c r="BO46" s="497"/>
      <c r="BP46" s="497"/>
      <c r="BQ46" s="497"/>
      <c r="BR46" s="497">
        <f>BR40</f>
        <v>0</v>
      </c>
      <c r="BS46" s="497"/>
      <c r="BT46" s="497"/>
      <c r="BU46" s="497"/>
      <c r="BV46" s="497"/>
      <c r="BW46" s="497"/>
      <c r="BX46" s="497"/>
      <c r="BY46" s="497">
        <v>0</v>
      </c>
      <c r="BZ46" s="497"/>
      <c r="CA46" s="497"/>
      <c r="CB46" s="497"/>
      <c r="CC46" s="497"/>
      <c r="CD46" s="497"/>
      <c r="CE46" s="497"/>
      <c r="CF46" s="497"/>
      <c r="CG46" s="497">
        <v>0</v>
      </c>
      <c r="CH46" s="497"/>
      <c r="CI46" s="497"/>
      <c r="CJ46" s="497"/>
      <c r="CK46" s="497"/>
      <c r="CL46" s="497"/>
      <c r="CM46" s="497"/>
      <c r="CN46" s="497"/>
      <c r="CO46" s="497">
        <v>0</v>
      </c>
      <c r="CP46" s="497"/>
      <c r="CQ46" s="497"/>
      <c r="CR46" s="497"/>
      <c r="CS46" s="497"/>
      <c r="CT46" s="497"/>
      <c r="CU46" s="497"/>
      <c r="CV46" s="497"/>
      <c r="CW46" s="497">
        <v>0</v>
      </c>
      <c r="CX46" s="497"/>
      <c r="CY46" s="497"/>
      <c r="CZ46" s="497"/>
      <c r="DA46" s="497"/>
      <c r="DB46" s="497"/>
      <c r="DC46" s="497"/>
      <c r="DD46" s="497">
        <v>0</v>
      </c>
      <c r="DE46" s="497"/>
      <c r="DF46" s="497"/>
      <c r="DG46" s="497"/>
      <c r="DH46" s="497"/>
      <c r="DI46" s="497"/>
      <c r="DJ46" s="497"/>
      <c r="DK46" s="497"/>
      <c r="DL46" s="497"/>
      <c r="DM46" s="497"/>
      <c r="DN46" s="497"/>
      <c r="DO46" s="497">
        <v>0</v>
      </c>
      <c r="DP46" s="497"/>
      <c r="DQ46" s="497"/>
      <c r="DR46" s="497"/>
      <c r="DS46" s="497"/>
      <c r="DT46" s="497"/>
      <c r="DU46" s="497"/>
      <c r="DV46" s="497"/>
      <c r="DW46" s="497"/>
      <c r="DX46" s="497"/>
      <c r="DY46" s="497"/>
      <c r="DZ46" s="497">
        <v>0</v>
      </c>
      <c r="EA46" s="497"/>
      <c r="EB46" s="497"/>
      <c r="EC46" s="497"/>
      <c r="ED46" s="497"/>
      <c r="EE46" s="497"/>
      <c r="EF46" s="497"/>
      <c r="EG46" s="497"/>
      <c r="EH46" s="497">
        <v>0</v>
      </c>
      <c r="EI46" s="497"/>
      <c r="EJ46" s="497"/>
      <c r="EK46" s="497"/>
      <c r="EL46" s="497"/>
      <c r="EM46" s="497"/>
      <c r="EN46" s="497"/>
      <c r="EO46" s="497">
        <v>0</v>
      </c>
      <c r="EP46" s="497"/>
      <c r="EQ46" s="497"/>
      <c r="ER46" s="497"/>
      <c r="ES46" s="497"/>
      <c r="ET46" s="497"/>
      <c r="EU46" s="497"/>
      <c r="EV46" s="497">
        <f>SUM(BY46:EU47)</f>
        <v>0</v>
      </c>
      <c r="EW46" s="492" t="s">
        <v>1244</v>
      </c>
      <c r="EX46" s="492"/>
      <c r="EY46" s="492"/>
      <c r="EZ46" s="492"/>
      <c r="FA46" s="492"/>
      <c r="FB46" s="492"/>
      <c r="FC46" s="492"/>
      <c r="FD46" s="492"/>
      <c r="FE46" s="497">
        <v>110891.5487</v>
      </c>
    </row>
    <row r="47" spans="1:161" s="39" customFormat="1" ht="15" customHeight="1" x14ac:dyDescent="0.2">
      <c r="A47" s="492"/>
      <c r="B47" s="492"/>
      <c r="C47" s="492"/>
      <c r="D47" s="492"/>
      <c r="E47" s="492"/>
      <c r="F47" s="209"/>
      <c r="G47" s="489" t="s">
        <v>600</v>
      </c>
      <c r="H47" s="489"/>
      <c r="I47" s="489"/>
      <c r="J47" s="489"/>
      <c r="K47" s="489"/>
      <c r="L47" s="489"/>
      <c r="M47" s="489"/>
      <c r="N47" s="489"/>
      <c r="O47" s="489"/>
      <c r="P47" s="489"/>
      <c r="Q47" s="489"/>
      <c r="R47" s="489"/>
      <c r="S47" s="489"/>
      <c r="T47" s="489"/>
      <c r="U47" s="489"/>
      <c r="V47" s="489"/>
      <c r="W47" s="489"/>
      <c r="X47" s="489"/>
      <c r="Y47" s="489"/>
      <c r="Z47" s="489"/>
      <c r="AA47" s="489"/>
      <c r="AB47" s="489"/>
      <c r="AC47" s="489"/>
      <c r="AD47" s="489"/>
      <c r="AE47" s="489"/>
      <c r="AF47" s="489"/>
      <c r="AG47" s="489"/>
      <c r="AH47" s="489"/>
      <c r="AI47" s="489"/>
      <c r="AJ47" s="489"/>
      <c r="AK47" s="489"/>
      <c r="AL47" s="489"/>
      <c r="AM47" s="489"/>
      <c r="AN47" s="489"/>
      <c r="AO47" s="489"/>
      <c r="AP47" s="496"/>
      <c r="AQ47" s="496"/>
      <c r="AR47" s="496"/>
      <c r="AS47" s="496"/>
      <c r="AT47" s="496"/>
      <c r="AU47" s="496"/>
      <c r="AV47" s="496"/>
      <c r="AW47" s="497"/>
      <c r="AX47" s="497"/>
      <c r="AY47" s="497"/>
      <c r="AZ47" s="497"/>
      <c r="BA47" s="497"/>
      <c r="BB47" s="497"/>
      <c r="BC47" s="497"/>
      <c r="BD47" s="497"/>
      <c r="BE47" s="497"/>
      <c r="BF47" s="497"/>
      <c r="BG47" s="497"/>
      <c r="BH47" s="497"/>
      <c r="BI47" s="497"/>
      <c r="BJ47" s="497"/>
      <c r="BK47" s="497"/>
      <c r="BL47" s="497"/>
      <c r="BM47" s="497"/>
      <c r="BN47" s="497"/>
      <c r="BO47" s="497"/>
      <c r="BP47" s="497"/>
      <c r="BQ47" s="497"/>
      <c r="BR47" s="497"/>
      <c r="BS47" s="497"/>
      <c r="BT47" s="497"/>
      <c r="BU47" s="497"/>
      <c r="BV47" s="497"/>
      <c r="BW47" s="497"/>
      <c r="BX47" s="497"/>
      <c r="BY47" s="497"/>
      <c r="BZ47" s="497"/>
      <c r="CA47" s="497"/>
      <c r="CB47" s="497"/>
      <c r="CC47" s="497"/>
      <c r="CD47" s="497"/>
      <c r="CE47" s="497"/>
      <c r="CF47" s="497"/>
      <c r="CG47" s="497"/>
      <c r="CH47" s="497"/>
      <c r="CI47" s="497"/>
      <c r="CJ47" s="497"/>
      <c r="CK47" s="497"/>
      <c r="CL47" s="497"/>
      <c r="CM47" s="497"/>
      <c r="CN47" s="497"/>
      <c r="CO47" s="497"/>
      <c r="CP47" s="497"/>
      <c r="CQ47" s="497"/>
      <c r="CR47" s="497"/>
      <c r="CS47" s="497"/>
      <c r="CT47" s="497"/>
      <c r="CU47" s="497"/>
      <c r="CV47" s="497"/>
      <c r="CW47" s="497"/>
      <c r="CX47" s="497"/>
      <c r="CY47" s="497"/>
      <c r="CZ47" s="497"/>
      <c r="DA47" s="497"/>
      <c r="DB47" s="497"/>
      <c r="DC47" s="497"/>
      <c r="DD47" s="497"/>
      <c r="DE47" s="497"/>
      <c r="DF47" s="497"/>
      <c r="DG47" s="497"/>
      <c r="DH47" s="497"/>
      <c r="DI47" s="497"/>
      <c r="DJ47" s="497"/>
      <c r="DK47" s="497"/>
      <c r="DL47" s="497"/>
      <c r="DM47" s="497"/>
      <c r="DN47" s="497"/>
      <c r="DO47" s="497"/>
      <c r="DP47" s="497"/>
      <c r="DQ47" s="497"/>
      <c r="DR47" s="497"/>
      <c r="DS47" s="497"/>
      <c r="DT47" s="497"/>
      <c r="DU47" s="497"/>
      <c r="DV47" s="497"/>
      <c r="DW47" s="497"/>
      <c r="DX47" s="497"/>
      <c r="DY47" s="497"/>
      <c r="DZ47" s="497"/>
      <c r="EA47" s="497"/>
      <c r="EB47" s="497"/>
      <c r="EC47" s="497"/>
      <c r="ED47" s="497"/>
      <c r="EE47" s="497"/>
      <c r="EF47" s="497"/>
      <c r="EG47" s="497"/>
      <c r="EH47" s="497"/>
      <c r="EI47" s="497"/>
      <c r="EJ47" s="497"/>
      <c r="EK47" s="497"/>
      <c r="EL47" s="497"/>
      <c r="EM47" s="497"/>
      <c r="EN47" s="497"/>
      <c r="EO47" s="497"/>
      <c r="EP47" s="497"/>
      <c r="EQ47" s="497"/>
      <c r="ER47" s="497"/>
      <c r="ES47" s="497"/>
      <c r="ET47" s="497"/>
      <c r="EU47" s="497"/>
      <c r="EV47" s="497"/>
      <c r="EW47" s="492"/>
      <c r="EX47" s="492"/>
      <c r="EY47" s="492"/>
      <c r="EZ47" s="492"/>
      <c r="FA47" s="492"/>
      <c r="FB47" s="492"/>
      <c r="FC47" s="492"/>
      <c r="FD47" s="492"/>
      <c r="FE47" s="497"/>
    </row>
    <row r="48" spans="1:161" s="39" customFormat="1" ht="27.75" hidden="1" customHeight="1" x14ac:dyDescent="0.2">
      <c r="A48" s="491" t="s">
        <v>87</v>
      </c>
      <c r="B48" s="491"/>
      <c r="C48" s="491"/>
      <c r="D48" s="491"/>
      <c r="E48" s="491"/>
      <c r="F48" s="213"/>
      <c r="G48" s="501" t="s">
        <v>805</v>
      </c>
      <c r="H48" s="501"/>
      <c r="I48" s="501"/>
      <c r="J48" s="501"/>
      <c r="K48" s="501"/>
      <c r="L48" s="501"/>
      <c r="M48" s="501"/>
      <c r="N48" s="501"/>
      <c r="O48" s="501"/>
      <c r="P48" s="501"/>
      <c r="Q48" s="501"/>
      <c r="R48" s="501"/>
      <c r="S48" s="501"/>
      <c r="T48" s="501"/>
      <c r="U48" s="501"/>
      <c r="V48" s="501"/>
      <c r="W48" s="501"/>
      <c r="X48" s="501"/>
      <c r="Y48" s="501"/>
      <c r="Z48" s="501"/>
      <c r="AA48" s="501"/>
      <c r="AB48" s="501"/>
      <c r="AC48" s="501"/>
      <c r="AD48" s="501"/>
      <c r="AE48" s="501"/>
      <c r="AF48" s="501"/>
      <c r="AG48" s="501"/>
      <c r="AH48" s="501"/>
      <c r="AI48" s="501"/>
      <c r="AJ48" s="501"/>
      <c r="AK48" s="501"/>
      <c r="AL48" s="501"/>
      <c r="AM48" s="501"/>
      <c r="AN48" s="501"/>
      <c r="AO48" s="501"/>
      <c r="AP48" s="502"/>
      <c r="AQ48" s="502"/>
      <c r="AR48" s="502"/>
      <c r="AS48" s="502"/>
      <c r="AT48" s="502"/>
      <c r="AU48" s="502"/>
      <c r="AV48" s="502"/>
      <c r="AW48" s="490">
        <v>0</v>
      </c>
      <c r="AX48" s="490"/>
      <c r="AY48" s="490"/>
      <c r="AZ48" s="490"/>
      <c r="BA48" s="490"/>
      <c r="BB48" s="490"/>
      <c r="BC48" s="490"/>
      <c r="BD48" s="490">
        <v>0</v>
      </c>
      <c r="BE48" s="490"/>
      <c r="BF48" s="490"/>
      <c r="BG48" s="490"/>
      <c r="BH48" s="490"/>
      <c r="BI48" s="490"/>
      <c r="BJ48" s="490"/>
      <c r="BK48" s="490">
        <v>0</v>
      </c>
      <c r="BL48" s="490"/>
      <c r="BM48" s="490"/>
      <c r="BN48" s="490"/>
      <c r="BO48" s="490"/>
      <c r="BP48" s="490"/>
      <c r="BQ48" s="490"/>
      <c r="BR48" s="490">
        <v>0</v>
      </c>
      <c r="BS48" s="490"/>
      <c r="BT48" s="490"/>
      <c r="BU48" s="490"/>
      <c r="BV48" s="490"/>
      <c r="BW48" s="490"/>
      <c r="BX48" s="490"/>
      <c r="BY48" s="490">
        <v>0</v>
      </c>
      <c r="BZ48" s="490"/>
      <c r="CA48" s="490"/>
      <c r="CB48" s="490"/>
      <c r="CC48" s="490"/>
      <c r="CD48" s="490"/>
      <c r="CE48" s="490"/>
      <c r="CF48" s="490"/>
      <c r="CG48" s="490">
        <v>0</v>
      </c>
      <c r="CH48" s="490"/>
      <c r="CI48" s="490"/>
      <c r="CJ48" s="490"/>
      <c r="CK48" s="490"/>
      <c r="CL48" s="490"/>
      <c r="CM48" s="490"/>
      <c r="CN48" s="490"/>
      <c r="CO48" s="490">
        <v>0</v>
      </c>
      <c r="CP48" s="490"/>
      <c r="CQ48" s="490"/>
      <c r="CR48" s="490"/>
      <c r="CS48" s="490"/>
      <c r="CT48" s="490"/>
      <c r="CU48" s="490"/>
      <c r="CV48" s="490"/>
      <c r="CW48" s="490">
        <v>0</v>
      </c>
      <c r="CX48" s="490"/>
      <c r="CY48" s="490"/>
      <c r="CZ48" s="490"/>
      <c r="DA48" s="490"/>
      <c r="DB48" s="490"/>
      <c r="DC48" s="490"/>
      <c r="DD48" s="490">
        <v>0</v>
      </c>
      <c r="DE48" s="490"/>
      <c r="DF48" s="490"/>
      <c r="DG48" s="490"/>
      <c r="DH48" s="490"/>
      <c r="DI48" s="490"/>
      <c r="DJ48" s="490"/>
      <c r="DK48" s="490"/>
      <c r="DL48" s="490"/>
      <c r="DM48" s="490"/>
      <c r="DN48" s="490"/>
      <c r="DO48" s="490">
        <v>0</v>
      </c>
      <c r="DP48" s="490"/>
      <c r="DQ48" s="490"/>
      <c r="DR48" s="490"/>
      <c r="DS48" s="490"/>
      <c r="DT48" s="490"/>
      <c r="DU48" s="490"/>
      <c r="DV48" s="490"/>
      <c r="DW48" s="490"/>
      <c r="DX48" s="490"/>
      <c r="DY48" s="490"/>
      <c r="DZ48" s="490">
        <v>0</v>
      </c>
      <c r="EA48" s="490"/>
      <c r="EB48" s="490"/>
      <c r="EC48" s="490"/>
      <c r="ED48" s="490"/>
      <c r="EE48" s="490"/>
      <c r="EF48" s="490"/>
      <c r="EG48" s="490"/>
      <c r="EH48" s="490">
        <v>0</v>
      </c>
      <c r="EI48" s="490"/>
      <c r="EJ48" s="490"/>
      <c r="EK48" s="490"/>
      <c r="EL48" s="490"/>
      <c r="EM48" s="490"/>
      <c r="EN48" s="490"/>
      <c r="EO48" s="490">
        <v>0</v>
      </c>
      <c r="EP48" s="490"/>
      <c r="EQ48" s="490"/>
      <c r="ER48" s="490"/>
      <c r="ES48" s="490"/>
      <c r="ET48" s="490"/>
      <c r="EU48" s="490"/>
      <c r="EV48" s="214">
        <f>SUM(BY48:EU48)</f>
        <v>0</v>
      </c>
      <c r="EW48" s="491">
        <v>0</v>
      </c>
      <c r="EX48" s="491"/>
      <c r="EY48" s="491"/>
      <c r="EZ48" s="491"/>
      <c r="FA48" s="491"/>
      <c r="FB48" s="491"/>
      <c r="FC48" s="491"/>
      <c r="FD48" s="491"/>
      <c r="FE48" s="214">
        <v>0</v>
      </c>
    </row>
    <row r="49" spans="1:161" s="39" customFormat="1" ht="12.75" x14ac:dyDescent="0.2">
      <c r="A49" s="492" t="s">
        <v>92</v>
      </c>
      <c r="B49" s="492"/>
      <c r="C49" s="492"/>
      <c r="D49" s="492"/>
      <c r="E49" s="492"/>
      <c r="F49" s="209"/>
      <c r="G49" s="210" t="s">
        <v>597</v>
      </c>
      <c r="H49" s="210"/>
      <c r="I49" s="210"/>
      <c r="J49" s="210"/>
      <c r="K49" s="210"/>
      <c r="L49" s="210"/>
      <c r="M49" s="210"/>
      <c r="N49" s="210"/>
      <c r="O49" s="210"/>
      <c r="P49" s="210"/>
      <c r="Q49" s="210"/>
      <c r="R49" s="493" t="s">
        <v>598</v>
      </c>
      <c r="S49" s="493"/>
      <c r="T49" s="493"/>
      <c r="U49" s="493"/>
      <c r="V49" s="210"/>
      <c r="W49" s="493" t="s">
        <v>598</v>
      </c>
      <c r="X49" s="493"/>
      <c r="Y49" s="493"/>
      <c r="Z49" s="493"/>
      <c r="AA49" s="493"/>
      <c r="AB49" s="493"/>
      <c r="AC49" s="493"/>
      <c r="AD49" s="493"/>
      <c r="AE49" s="493"/>
      <c r="AF49" s="494" t="s">
        <v>84</v>
      </c>
      <c r="AG49" s="494"/>
      <c r="AH49" s="494"/>
      <c r="AI49" s="495" t="s">
        <v>94</v>
      </c>
      <c r="AJ49" s="495"/>
      <c r="AK49" s="495"/>
      <c r="AL49" s="211" t="s">
        <v>599</v>
      </c>
      <c r="AM49" s="212"/>
      <c r="AN49" s="212"/>
      <c r="AO49" s="209"/>
      <c r="AP49" s="496" t="s">
        <v>126</v>
      </c>
      <c r="AQ49" s="496"/>
      <c r="AR49" s="496"/>
      <c r="AS49" s="496"/>
      <c r="AT49" s="496"/>
      <c r="AU49" s="496"/>
      <c r="AV49" s="496"/>
      <c r="AW49" s="497">
        <f>AW46</f>
        <v>27510</v>
      </c>
      <c r="AX49" s="497"/>
      <c r="AY49" s="497"/>
      <c r="AZ49" s="497"/>
      <c r="BA49" s="497"/>
      <c r="BB49" s="497"/>
      <c r="BC49" s="497"/>
      <c r="BD49" s="497">
        <f>BD46</f>
        <v>84500</v>
      </c>
      <c r="BE49" s="497"/>
      <c r="BF49" s="497"/>
      <c r="BG49" s="497"/>
      <c r="BH49" s="497"/>
      <c r="BI49" s="497"/>
      <c r="BJ49" s="497"/>
      <c r="BK49" s="497">
        <v>0</v>
      </c>
      <c r="BL49" s="497"/>
      <c r="BM49" s="497"/>
      <c r="BN49" s="497"/>
      <c r="BO49" s="497"/>
      <c r="BP49" s="497"/>
      <c r="BQ49" s="497"/>
      <c r="BR49" s="497">
        <f>BR43</f>
        <v>0</v>
      </c>
      <c r="BS49" s="497"/>
      <c r="BT49" s="497"/>
      <c r="BU49" s="497"/>
      <c r="BV49" s="497"/>
      <c r="BW49" s="497"/>
      <c r="BX49" s="497"/>
      <c r="BY49" s="497">
        <v>0</v>
      </c>
      <c r="BZ49" s="497"/>
      <c r="CA49" s="497"/>
      <c r="CB49" s="497"/>
      <c r="CC49" s="497"/>
      <c r="CD49" s="497"/>
      <c r="CE49" s="497"/>
      <c r="CF49" s="497"/>
      <c r="CG49" s="497">
        <v>0</v>
      </c>
      <c r="CH49" s="497"/>
      <c r="CI49" s="497"/>
      <c r="CJ49" s="497"/>
      <c r="CK49" s="497"/>
      <c r="CL49" s="497"/>
      <c r="CM49" s="497"/>
      <c r="CN49" s="497"/>
      <c r="CO49" s="497">
        <v>0</v>
      </c>
      <c r="CP49" s="497"/>
      <c r="CQ49" s="497"/>
      <c r="CR49" s="497"/>
      <c r="CS49" s="497"/>
      <c r="CT49" s="497"/>
      <c r="CU49" s="497"/>
      <c r="CV49" s="497"/>
      <c r="CW49" s="497">
        <v>0</v>
      </c>
      <c r="CX49" s="497"/>
      <c r="CY49" s="497"/>
      <c r="CZ49" s="497"/>
      <c r="DA49" s="497"/>
      <c r="DB49" s="497"/>
      <c r="DC49" s="497"/>
      <c r="DD49" s="497">
        <v>0</v>
      </c>
      <c r="DE49" s="497"/>
      <c r="DF49" s="497"/>
      <c r="DG49" s="497"/>
      <c r="DH49" s="497"/>
      <c r="DI49" s="497"/>
      <c r="DJ49" s="497"/>
      <c r="DK49" s="497"/>
      <c r="DL49" s="497"/>
      <c r="DM49" s="497"/>
      <c r="DN49" s="497"/>
      <c r="DO49" s="497">
        <v>0</v>
      </c>
      <c r="DP49" s="497"/>
      <c r="DQ49" s="497"/>
      <c r="DR49" s="497"/>
      <c r="DS49" s="497"/>
      <c r="DT49" s="497"/>
      <c r="DU49" s="497"/>
      <c r="DV49" s="497"/>
      <c r="DW49" s="497"/>
      <c r="DX49" s="497"/>
      <c r="DY49" s="497"/>
      <c r="DZ49" s="497">
        <v>0</v>
      </c>
      <c r="EA49" s="497"/>
      <c r="EB49" s="497"/>
      <c r="EC49" s="497"/>
      <c r="ED49" s="497"/>
      <c r="EE49" s="497"/>
      <c r="EF49" s="497"/>
      <c r="EG49" s="497"/>
      <c r="EH49" s="497">
        <v>0</v>
      </c>
      <c r="EI49" s="497"/>
      <c r="EJ49" s="497"/>
      <c r="EK49" s="497"/>
      <c r="EL49" s="497"/>
      <c r="EM49" s="497"/>
      <c r="EN49" s="497"/>
      <c r="EO49" s="497">
        <v>0</v>
      </c>
      <c r="EP49" s="497"/>
      <c r="EQ49" s="497"/>
      <c r="ER49" s="497"/>
      <c r="ES49" s="497"/>
      <c r="ET49" s="497"/>
      <c r="EU49" s="497"/>
      <c r="EV49" s="497">
        <f>SUM(BY49:EU50)</f>
        <v>0</v>
      </c>
      <c r="EW49" s="492" t="s">
        <v>1244</v>
      </c>
      <c r="EX49" s="492"/>
      <c r="EY49" s="492"/>
      <c r="EZ49" s="492"/>
      <c r="FA49" s="492"/>
      <c r="FB49" s="492"/>
      <c r="FC49" s="492"/>
      <c r="FD49" s="492"/>
      <c r="FE49" s="497">
        <v>110891.5487</v>
      </c>
    </row>
    <row r="50" spans="1:161" s="39" customFormat="1" ht="15" customHeight="1" x14ac:dyDescent="0.2">
      <c r="A50" s="492"/>
      <c r="B50" s="492"/>
      <c r="C50" s="492"/>
      <c r="D50" s="492"/>
      <c r="E50" s="492"/>
      <c r="F50" s="209"/>
      <c r="G50" s="489" t="s">
        <v>600</v>
      </c>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96"/>
      <c r="AQ50" s="496"/>
      <c r="AR50" s="496"/>
      <c r="AS50" s="496"/>
      <c r="AT50" s="496"/>
      <c r="AU50" s="496"/>
      <c r="AV50" s="496"/>
      <c r="AW50" s="497"/>
      <c r="AX50" s="497"/>
      <c r="AY50" s="497"/>
      <c r="AZ50" s="497"/>
      <c r="BA50" s="497"/>
      <c r="BB50" s="497"/>
      <c r="BC50" s="497"/>
      <c r="BD50" s="497"/>
      <c r="BE50" s="497"/>
      <c r="BF50" s="497"/>
      <c r="BG50" s="497"/>
      <c r="BH50" s="497"/>
      <c r="BI50" s="497"/>
      <c r="BJ50" s="497"/>
      <c r="BK50" s="497"/>
      <c r="BL50" s="497"/>
      <c r="BM50" s="497"/>
      <c r="BN50" s="497"/>
      <c r="BO50" s="497"/>
      <c r="BP50" s="497"/>
      <c r="BQ50" s="497"/>
      <c r="BR50" s="497"/>
      <c r="BS50" s="497"/>
      <c r="BT50" s="497"/>
      <c r="BU50" s="497"/>
      <c r="BV50" s="497"/>
      <c r="BW50" s="497"/>
      <c r="BX50" s="497"/>
      <c r="BY50" s="497"/>
      <c r="BZ50" s="497"/>
      <c r="CA50" s="497"/>
      <c r="CB50" s="497"/>
      <c r="CC50" s="497"/>
      <c r="CD50" s="497"/>
      <c r="CE50" s="497"/>
      <c r="CF50" s="497"/>
      <c r="CG50" s="497"/>
      <c r="CH50" s="497"/>
      <c r="CI50" s="497"/>
      <c r="CJ50" s="497"/>
      <c r="CK50" s="497"/>
      <c r="CL50" s="497"/>
      <c r="CM50" s="497"/>
      <c r="CN50" s="497"/>
      <c r="CO50" s="497"/>
      <c r="CP50" s="497"/>
      <c r="CQ50" s="497"/>
      <c r="CR50" s="497"/>
      <c r="CS50" s="497"/>
      <c r="CT50" s="497"/>
      <c r="CU50" s="497"/>
      <c r="CV50" s="497"/>
      <c r="CW50" s="497"/>
      <c r="CX50" s="497"/>
      <c r="CY50" s="497"/>
      <c r="CZ50" s="497"/>
      <c r="DA50" s="497"/>
      <c r="DB50" s="497"/>
      <c r="DC50" s="497"/>
      <c r="DD50" s="497"/>
      <c r="DE50" s="497"/>
      <c r="DF50" s="497"/>
      <c r="DG50" s="497"/>
      <c r="DH50" s="497"/>
      <c r="DI50" s="497"/>
      <c r="DJ50" s="497"/>
      <c r="DK50" s="497"/>
      <c r="DL50" s="497"/>
      <c r="DM50" s="497"/>
      <c r="DN50" s="497"/>
      <c r="DO50" s="497"/>
      <c r="DP50" s="497"/>
      <c r="DQ50" s="497"/>
      <c r="DR50" s="497"/>
      <c r="DS50" s="497"/>
      <c r="DT50" s="497"/>
      <c r="DU50" s="497"/>
      <c r="DV50" s="497"/>
      <c r="DW50" s="497"/>
      <c r="DX50" s="497"/>
      <c r="DY50" s="497"/>
      <c r="DZ50" s="497"/>
      <c r="EA50" s="497"/>
      <c r="EB50" s="497"/>
      <c r="EC50" s="497"/>
      <c r="ED50" s="497"/>
      <c r="EE50" s="497"/>
      <c r="EF50" s="497"/>
      <c r="EG50" s="497"/>
      <c r="EH50" s="497"/>
      <c r="EI50" s="497"/>
      <c r="EJ50" s="497"/>
      <c r="EK50" s="497"/>
      <c r="EL50" s="497"/>
      <c r="EM50" s="497"/>
      <c r="EN50" s="497"/>
      <c r="EO50" s="497"/>
      <c r="EP50" s="497"/>
      <c r="EQ50" s="497"/>
      <c r="ER50" s="497"/>
      <c r="ES50" s="497"/>
      <c r="ET50" s="497"/>
      <c r="EU50" s="497"/>
      <c r="EV50" s="497"/>
      <c r="EW50" s="492"/>
      <c r="EX50" s="492"/>
      <c r="EY50" s="492"/>
      <c r="EZ50" s="492"/>
      <c r="FA50" s="492"/>
      <c r="FB50" s="492"/>
      <c r="FC50" s="492"/>
      <c r="FD50" s="492"/>
      <c r="FE50" s="497"/>
    </row>
    <row r="51" spans="1:161" s="39" customFormat="1" ht="27.75" customHeight="1" x14ac:dyDescent="0.2">
      <c r="A51" s="491" t="s">
        <v>93</v>
      </c>
      <c r="B51" s="491"/>
      <c r="C51" s="491"/>
      <c r="D51" s="491"/>
      <c r="E51" s="491"/>
      <c r="F51" s="213"/>
      <c r="G51" s="501" t="s">
        <v>442</v>
      </c>
      <c r="H51" s="501"/>
      <c r="I51" s="501"/>
      <c r="J51" s="501"/>
      <c r="K51" s="501"/>
      <c r="L51" s="501"/>
      <c r="M51" s="501"/>
      <c r="N51" s="501"/>
      <c r="O51" s="501"/>
      <c r="P51" s="501"/>
      <c r="Q51" s="501"/>
      <c r="R51" s="501"/>
      <c r="S51" s="501"/>
      <c r="T51" s="501"/>
      <c r="U51" s="501"/>
      <c r="V51" s="501"/>
      <c r="W51" s="501"/>
      <c r="X51" s="501"/>
      <c r="Y51" s="501"/>
      <c r="Z51" s="501"/>
      <c r="AA51" s="501"/>
      <c r="AB51" s="501"/>
      <c r="AC51" s="501"/>
      <c r="AD51" s="501"/>
      <c r="AE51" s="501"/>
      <c r="AF51" s="501"/>
      <c r="AG51" s="501"/>
      <c r="AH51" s="501"/>
      <c r="AI51" s="501"/>
      <c r="AJ51" s="501"/>
      <c r="AK51" s="501"/>
      <c r="AL51" s="501"/>
      <c r="AM51" s="501"/>
      <c r="AN51" s="501"/>
      <c r="AO51" s="501"/>
      <c r="AP51" s="502"/>
      <c r="AQ51" s="502"/>
      <c r="AR51" s="502"/>
      <c r="AS51" s="502"/>
      <c r="AT51" s="502"/>
      <c r="AU51" s="502"/>
      <c r="AV51" s="502"/>
      <c r="AW51" s="490">
        <v>0</v>
      </c>
      <c r="AX51" s="490"/>
      <c r="AY51" s="490"/>
      <c r="AZ51" s="490"/>
      <c r="BA51" s="490"/>
      <c r="BB51" s="490"/>
      <c r="BC51" s="490"/>
      <c r="BD51" s="490">
        <v>0</v>
      </c>
      <c r="BE51" s="490"/>
      <c r="BF51" s="490"/>
      <c r="BG51" s="490"/>
      <c r="BH51" s="490"/>
      <c r="BI51" s="490"/>
      <c r="BJ51" s="490"/>
      <c r="BK51" s="490">
        <v>0</v>
      </c>
      <c r="BL51" s="490"/>
      <c r="BM51" s="490"/>
      <c r="BN51" s="490"/>
      <c r="BO51" s="490"/>
      <c r="BP51" s="490"/>
      <c r="BQ51" s="490"/>
      <c r="BR51" s="490">
        <v>0</v>
      </c>
      <c r="BS51" s="490"/>
      <c r="BT51" s="490"/>
      <c r="BU51" s="490"/>
      <c r="BV51" s="490"/>
      <c r="BW51" s="490"/>
      <c r="BX51" s="490"/>
      <c r="BY51" s="490">
        <v>0</v>
      </c>
      <c r="BZ51" s="490"/>
      <c r="CA51" s="490"/>
      <c r="CB51" s="490"/>
      <c r="CC51" s="490"/>
      <c r="CD51" s="490"/>
      <c r="CE51" s="490"/>
      <c r="CF51" s="490"/>
      <c r="CG51" s="490">
        <v>0</v>
      </c>
      <c r="CH51" s="490"/>
      <c r="CI51" s="490"/>
      <c r="CJ51" s="490"/>
      <c r="CK51" s="490"/>
      <c r="CL51" s="490"/>
      <c r="CM51" s="490"/>
      <c r="CN51" s="490"/>
      <c r="CO51" s="490">
        <v>0</v>
      </c>
      <c r="CP51" s="490"/>
      <c r="CQ51" s="490"/>
      <c r="CR51" s="490"/>
      <c r="CS51" s="490"/>
      <c r="CT51" s="490"/>
      <c r="CU51" s="490"/>
      <c r="CV51" s="490"/>
      <c r="CW51" s="490">
        <v>0</v>
      </c>
      <c r="CX51" s="490"/>
      <c r="CY51" s="490"/>
      <c r="CZ51" s="490"/>
      <c r="DA51" s="490"/>
      <c r="DB51" s="490"/>
      <c r="DC51" s="490"/>
      <c r="DD51" s="490">
        <v>0</v>
      </c>
      <c r="DE51" s="490"/>
      <c r="DF51" s="490"/>
      <c r="DG51" s="490"/>
      <c r="DH51" s="490"/>
      <c r="DI51" s="490"/>
      <c r="DJ51" s="490"/>
      <c r="DK51" s="490"/>
      <c r="DL51" s="490"/>
      <c r="DM51" s="490"/>
      <c r="DN51" s="490"/>
      <c r="DO51" s="490">
        <v>0</v>
      </c>
      <c r="DP51" s="490"/>
      <c r="DQ51" s="490"/>
      <c r="DR51" s="490"/>
      <c r="DS51" s="490"/>
      <c r="DT51" s="490"/>
      <c r="DU51" s="490"/>
      <c r="DV51" s="490"/>
      <c r="DW51" s="490"/>
      <c r="DX51" s="490"/>
      <c r="DY51" s="490"/>
      <c r="DZ51" s="490">
        <v>0</v>
      </c>
      <c r="EA51" s="490"/>
      <c r="EB51" s="490"/>
      <c r="EC51" s="490"/>
      <c r="ED51" s="490"/>
      <c r="EE51" s="490"/>
      <c r="EF51" s="490"/>
      <c r="EG51" s="490"/>
      <c r="EH51" s="490">
        <v>0</v>
      </c>
      <c r="EI51" s="490"/>
      <c r="EJ51" s="490"/>
      <c r="EK51" s="490"/>
      <c r="EL51" s="490"/>
      <c r="EM51" s="490"/>
      <c r="EN51" s="490"/>
      <c r="EO51" s="490">
        <v>0</v>
      </c>
      <c r="EP51" s="490"/>
      <c r="EQ51" s="490"/>
      <c r="ER51" s="490"/>
      <c r="ES51" s="490"/>
      <c r="ET51" s="490"/>
      <c r="EU51" s="490"/>
      <c r="EV51" s="214">
        <f t="shared" ref="EV51:EV60" si="1">SUM(BY51:EU51)</f>
        <v>0</v>
      </c>
      <c r="EW51" s="490">
        <v>5817.034169999999</v>
      </c>
      <c r="EX51" s="490"/>
      <c r="EY51" s="490"/>
      <c r="EZ51" s="490"/>
      <c r="FA51" s="490"/>
      <c r="FB51" s="490"/>
      <c r="FC51" s="490"/>
      <c r="FD51" s="490"/>
      <c r="FE51" s="214">
        <v>5817.034169999999</v>
      </c>
    </row>
    <row r="52" spans="1:161" s="39" customFormat="1" ht="42" hidden="1" customHeight="1" x14ac:dyDescent="0.2">
      <c r="A52" s="491" t="s">
        <v>94</v>
      </c>
      <c r="B52" s="491"/>
      <c r="C52" s="491"/>
      <c r="D52" s="491"/>
      <c r="E52" s="491"/>
      <c r="F52" s="213"/>
      <c r="G52" s="501" t="s">
        <v>806</v>
      </c>
      <c r="H52" s="501"/>
      <c r="I52" s="501"/>
      <c r="J52" s="501"/>
      <c r="K52" s="501"/>
      <c r="L52" s="501"/>
      <c r="M52" s="501"/>
      <c r="N52" s="501"/>
      <c r="O52" s="501"/>
      <c r="P52" s="501"/>
      <c r="Q52" s="501"/>
      <c r="R52" s="501"/>
      <c r="S52" s="501"/>
      <c r="T52" s="501"/>
      <c r="U52" s="501"/>
      <c r="V52" s="501"/>
      <c r="W52" s="501"/>
      <c r="X52" s="501"/>
      <c r="Y52" s="501"/>
      <c r="Z52" s="501"/>
      <c r="AA52" s="501"/>
      <c r="AB52" s="501"/>
      <c r="AC52" s="501"/>
      <c r="AD52" s="501"/>
      <c r="AE52" s="501"/>
      <c r="AF52" s="501"/>
      <c r="AG52" s="501"/>
      <c r="AH52" s="501"/>
      <c r="AI52" s="501"/>
      <c r="AJ52" s="501"/>
      <c r="AK52" s="501"/>
      <c r="AL52" s="501"/>
      <c r="AM52" s="501"/>
      <c r="AN52" s="501"/>
      <c r="AO52" s="501"/>
      <c r="AP52" s="502"/>
      <c r="AQ52" s="502"/>
      <c r="AR52" s="502"/>
      <c r="AS52" s="502"/>
      <c r="AT52" s="502"/>
      <c r="AU52" s="502"/>
      <c r="AV52" s="502"/>
      <c r="AW52" s="490">
        <v>0</v>
      </c>
      <c r="AX52" s="490"/>
      <c r="AY52" s="490"/>
      <c r="AZ52" s="490"/>
      <c r="BA52" s="490"/>
      <c r="BB52" s="490"/>
      <c r="BC52" s="490"/>
      <c r="BD52" s="490">
        <v>0</v>
      </c>
      <c r="BE52" s="490"/>
      <c r="BF52" s="490"/>
      <c r="BG52" s="490"/>
      <c r="BH52" s="490"/>
      <c r="BI52" s="490"/>
      <c r="BJ52" s="490"/>
      <c r="BK52" s="490">
        <v>0</v>
      </c>
      <c r="BL52" s="490"/>
      <c r="BM52" s="490"/>
      <c r="BN52" s="490"/>
      <c r="BO52" s="490"/>
      <c r="BP52" s="490"/>
      <c r="BQ52" s="490"/>
      <c r="BR52" s="490">
        <v>0</v>
      </c>
      <c r="BS52" s="490"/>
      <c r="BT52" s="490"/>
      <c r="BU52" s="490"/>
      <c r="BV52" s="490"/>
      <c r="BW52" s="490"/>
      <c r="BX52" s="490"/>
      <c r="BY52" s="490">
        <v>0</v>
      </c>
      <c r="BZ52" s="490"/>
      <c r="CA52" s="490"/>
      <c r="CB52" s="490"/>
      <c r="CC52" s="490"/>
      <c r="CD52" s="490"/>
      <c r="CE52" s="490"/>
      <c r="CF52" s="490"/>
      <c r="CG52" s="490">
        <v>0</v>
      </c>
      <c r="CH52" s="490"/>
      <c r="CI52" s="490"/>
      <c r="CJ52" s="490"/>
      <c r="CK52" s="490"/>
      <c r="CL52" s="490"/>
      <c r="CM52" s="490"/>
      <c r="CN52" s="490"/>
      <c r="CO52" s="490">
        <v>0</v>
      </c>
      <c r="CP52" s="490"/>
      <c r="CQ52" s="490"/>
      <c r="CR52" s="490"/>
      <c r="CS52" s="490"/>
      <c r="CT52" s="490"/>
      <c r="CU52" s="490"/>
      <c r="CV52" s="490"/>
      <c r="CW52" s="490">
        <v>0</v>
      </c>
      <c r="CX52" s="490"/>
      <c r="CY52" s="490"/>
      <c r="CZ52" s="490"/>
      <c r="DA52" s="490"/>
      <c r="DB52" s="490"/>
      <c r="DC52" s="490"/>
      <c r="DD52" s="490">
        <v>0</v>
      </c>
      <c r="DE52" s="490"/>
      <c r="DF52" s="490"/>
      <c r="DG52" s="490"/>
      <c r="DH52" s="490"/>
      <c r="DI52" s="490"/>
      <c r="DJ52" s="490"/>
      <c r="DK52" s="490"/>
      <c r="DL52" s="490"/>
      <c r="DM52" s="490"/>
      <c r="DN52" s="490"/>
      <c r="DO52" s="490">
        <v>0</v>
      </c>
      <c r="DP52" s="490"/>
      <c r="DQ52" s="490"/>
      <c r="DR52" s="490"/>
      <c r="DS52" s="490"/>
      <c r="DT52" s="490"/>
      <c r="DU52" s="490"/>
      <c r="DV52" s="490"/>
      <c r="DW52" s="490"/>
      <c r="DX52" s="490"/>
      <c r="DY52" s="490"/>
      <c r="DZ52" s="490">
        <v>0</v>
      </c>
      <c r="EA52" s="490"/>
      <c r="EB52" s="490"/>
      <c r="EC52" s="490"/>
      <c r="ED52" s="490"/>
      <c r="EE52" s="490"/>
      <c r="EF52" s="490"/>
      <c r="EG52" s="490"/>
      <c r="EH52" s="490">
        <v>0</v>
      </c>
      <c r="EI52" s="490"/>
      <c r="EJ52" s="490"/>
      <c r="EK52" s="490"/>
      <c r="EL52" s="490"/>
      <c r="EM52" s="490"/>
      <c r="EN52" s="490"/>
      <c r="EO52" s="490">
        <v>0</v>
      </c>
      <c r="EP52" s="490"/>
      <c r="EQ52" s="490"/>
      <c r="ER52" s="490"/>
      <c r="ES52" s="490"/>
      <c r="ET52" s="490"/>
      <c r="EU52" s="490"/>
      <c r="EV52" s="214">
        <f t="shared" si="1"/>
        <v>0</v>
      </c>
      <c r="EW52" s="490">
        <v>0</v>
      </c>
      <c r="EX52" s="490"/>
      <c r="EY52" s="490"/>
      <c r="EZ52" s="490"/>
      <c r="FA52" s="490"/>
      <c r="FB52" s="490"/>
      <c r="FC52" s="490"/>
      <c r="FD52" s="490"/>
      <c r="FE52" s="214">
        <v>0</v>
      </c>
    </row>
    <row r="53" spans="1:161" s="39" customFormat="1" ht="39.75" hidden="1" customHeight="1" x14ac:dyDescent="0.2">
      <c r="A53" s="491" t="s">
        <v>96</v>
      </c>
      <c r="B53" s="491"/>
      <c r="C53" s="491"/>
      <c r="D53" s="491"/>
      <c r="E53" s="491"/>
      <c r="F53" s="213"/>
      <c r="G53" s="501" t="s">
        <v>807</v>
      </c>
      <c r="H53" s="501"/>
      <c r="I53" s="501"/>
      <c r="J53" s="501"/>
      <c r="K53" s="501"/>
      <c r="L53" s="501"/>
      <c r="M53" s="501"/>
      <c r="N53" s="501"/>
      <c r="O53" s="501"/>
      <c r="P53" s="501"/>
      <c r="Q53" s="501"/>
      <c r="R53" s="501"/>
      <c r="S53" s="501"/>
      <c r="T53" s="501"/>
      <c r="U53" s="501"/>
      <c r="V53" s="501"/>
      <c r="W53" s="501"/>
      <c r="X53" s="501"/>
      <c r="Y53" s="501"/>
      <c r="Z53" s="501"/>
      <c r="AA53" s="501"/>
      <c r="AB53" s="501"/>
      <c r="AC53" s="501"/>
      <c r="AD53" s="501"/>
      <c r="AE53" s="501"/>
      <c r="AF53" s="501"/>
      <c r="AG53" s="501"/>
      <c r="AH53" s="501"/>
      <c r="AI53" s="501"/>
      <c r="AJ53" s="501"/>
      <c r="AK53" s="501"/>
      <c r="AL53" s="501"/>
      <c r="AM53" s="501"/>
      <c r="AN53" s="501"/>
      <c r="AO53" s="501"/>
      <c r="AP53" s="502"/>
      <c r="AQ53" s="502"/>
      <c r="AR53" s="502"/>
      <c r="AS53" s="502"/>
      <c r="AT53" s="502"/>
      <c r="AU53" s="502"/>
      <c r="AV53" s="502"/>
      <c r="AW53" s="490">
        <v>0</v>
      </c>
      <c r="AX53" s="490"/>
      <c r="AY53" s="490"/>
      <c r="AZ53" s="490"/>
      <c r="BA53" s="490"/>
      <c r="BB53" s="490"/>
      <c r="BC53" s="490"/>
      <c r="BD53" s="490">
        <v>0</v>
      </c>
      <c r="BE53" s="490"/>
      <c r="BF53" s="490"/>
      <c r="BG53" s="490"/>
      <c r="BH53" s="490"/>
      <c r="BI53" s="490"/>
      <c r="BJ53" s="490"/>
      <c r="BK53" s="490">
        <v>0</v>
      </c>
      <c r="BL53" s="490"/>
      <c r="BM53" s="490"/>
      <c r="BN53" s="490"/>
      <c r="BO53" s="490"/>
      <c r="BP53" s="490"/>
      <c r="BQ53" s="490"/>
      <c r="BR53" s="490">
        <v>0</v>
      </c>
      <c r="BS53" s="490"/>
      <c r="BT53" s="490"/>
      <c r="BU53" s="490"/>
      <c r="BV53" s="490"/>
      <c r="BW53" s="490"/>
      <c r="BX53" s="490"/>
      <c r="BY53" s="490">
        <v>0</v>
      </c>
      <c r="BZ53" s="490"/>
      <c r="CA53" s="490"/>
      <c r="CB53" s="490"/>
      <c r="CC53" s="490"/>
      <c r="CD53" s="490"/>
      <c r="CE53" s="490"/>
      <c r="CF53" s="490"/>
      <c r="CG53" s="490">
        <v>0</v>
      </c>
      <c r="CH53" s="490"/>
      <c r="CI53" s="490"/>
      <c r="CJ53" s="490"/>
      <c r="CK53" s="490"/>
      <c r="CL53" s="490"/>
      <c r="CM53" s="490"/>
      <c r="CN53" s="490"/>
      <c r="CO53" s="490">
        <v>0</v>
      </c>
      <c r="CP53" s="490"/>
      <c r="CQ53" s="490"/>
      <c r="CR53" s="490"/>
      <c r="CS53" s="490"/>
      <c r="CT53" s="490"/>
      <c r="CU53" s="490"/>
      <c r="CV53" s="490"/>
      <c r="CW53" s="490">
        <v>0</v>
      </c>
      <c r="CX53" s="490"/>
      <c r="CY53" s="490"/>
      <c r="CZ53" s="490"/>
      <c r="DA53" s="490"/>
      <c r="DB53" s="490"/>
      <c r="DC53" s="490"/>
      <c r="DD53" s="490">
        <v>0</v>
      </c>
      <c r="DE53" s="490"/>
      <c r="DF53" s="490"/>
      <c r="DG53" s="490"/>
      <c r="DH53" s="490"/>
      <c r="DI53" s="490"/>
      <c r="DJ53" s="490"/>
      <c r="DK53" s="490"/>
      <c r="DL53" s="490"/>
      <c r="DM53" s="490"/>
      <c r="DN53" s="490"/>
      <c r="DO53" s="490">
        <v>0</v>
      </c>
      <c r="DP53" s="490"/>
      <c r="DQ53" s="490"/>
      <c r="DR53" s="490"/>
      <c r="DS53" s="490"/>
      <c r="DT53" s="490"/>
      <c r="DU53" s="490"/>
      <c r="DV53" s="490"/>
      <c r="DW53" s="490"/>
      <c r="DX53" s="490"/>
      <c r="DY53" s="490"/>
      <c r="DZ53" s="490">
        <v>0</v>
      </c>
      <c r="EA53" s="490"/>
      <c r="EB53" s="490"/>
      <c r="EC53" s="490"/>
      <c r="ED53" s="490"/>
      <c r="EE53" s="490"/>
      <c r="EF53" s="490"/>
      <c r="EG53" s="490"/>
      <c r="EH53" s="490">
        <v>0</v>
      </c>
      <c r="EI53" s="490"/>
      <c r="EJ53" s="490"/>
      <c r="EK53" s="490"/>
      <c r="EL53" s="490"/>
      <c r="EM53" s="490"/>
      <c r="EN53" s="490"/>
      <c r="EO53" s="490">
        <v>0</v>
      </c>
      <c r="EP53" s="490"/>
      <c r="EQ53" s="490"/>
      <c r="ER53" s="490"/>
      <c r="ES53" s="490"/>
      <c r="ET53" s="490"/>
      <c r="EU53" s="490"/>
      <c r="EV53" s="214">
        <f t="shared" si="1"/>
        <v>0</v>
      </c>
      <c r="EW53" s="490">
        <v>0</v>
      </c>
      <c r="EX53" s="490"/>
      <c r="EY53" s="490"/>
      <c r="EZ53" s="490"/>
      <c r="FA53" s="490"/>
      <c r="FB53" s="490"/>
      <c r="FC53" s="490"/>
      <c r="FD53" s="490"/>
      <c r="FE53" s="214">
        <v>0</v>
      </c>
    </row>
    <row r="54" spans="1:161" s="39" customFormat="1" ht="41.25" hidden="1" customHeight="1" x14ac:dyDescent="0.2">
      <c r="A54" s="491" t="s">
        <v>89</v>
      </c>
      <c r="B54" s="491"/>
      <c r="C54" s="491"/>
      <c r="D54" s="491"/>
      <c r="E54" s="491"/>
      <c r="F54" s="213"/>
      <c r="G54" s="501" t="s">
        <v>808</v>
      </c>
      <c r="H54" s="501"/>
      <c r="I54" s="501"/>
      <c r="J54" s="501"/>
      <c r="K54" s="501"/>
      <c r="L54" s="501"/>
      <c r="M54" s="501"/>
      <c r="N54" s="501"/>
      <c r="O54" s="501"/>
      <c r="P54" s="501"/>
      <c r="Q54" s="501"/>
      <c r="R54" s="501"/>
      <c r="S54" s="501"/>
      <c r="T54" s="501"/>
      <c r="U54" s="501"/>
      <c r="V54" s="501"/>
      <c r="W54" s="501"/>
      <c r="X54" s="501"/>
      <c r="Y54" s="501"/>
      <c r="Z54" s="501"/>
      <c r="AA54" s="501"/>
      <c r="AB54" s="501"/>
      <c r="AC54" s="501"/>
      <c r="AD54" s="501"/>
      <c r="AE54" s="501"/>
      <c r="AF54" s="501"/>
      <c r="AG54" s="501"/>
      <c r="AH54" s="501"/>
      <c r="AI54" s="501"/>
      <c r="AJ54" s="501"/>
      <c r="AK54" s="501"/>
      <c r="AL54" s="501"/>
      <c r="AM54" s="501"/>
      <c r="AN54" s="501"/>
      <c r="AO54" s="501"/>
      <c r="AP54" s="502"/>
      <c r="AQ54" s="502"/>
      <c r="AR54" s="502"/>
      <c r="AS54" s="502"/>
      <c r="AT54" s="502"/>
      <c r="AU54" s="502"/>
      <c r="AV54" s="502"/>
      <c r="AW54" s="490">
        <v>0</v>
      </c>
      <c r="AX54" s="490"/>
      <c r="AY54" s="490"/>
      <c r="AZ54" s="490"/>
      <c r="BA54" s="490"/>
      <c r="BB54" s="490"/>
      <c r="BC54" s="490"/>
      <c r="BD54" s="490">
        <v>0</v>
      </c>
      <c r="BE54" s="490"/>
      <c r="BF54" s="490"/>
      <c r="BG54" s="490"/>
      <c r="BH54" s="490"/>
      <c r="BI54" s="490"/>
      <c r="BJ54" s="490"/>
      <c r="BK54" s="490">
        <v>0</v>
      </c>
      <c r="BL54" s="490"/>
      <c r="BM54" s="490"/>
      <c r="BN54" s="490"/>
      <c r="BO54" s="490"/>
      <c r="BP54" s="490"/>
      <c r="BQ54" s="490"/>
      <c r="BR54" s="490">
        <v>0</v>
      </c>
      <c r="BS54" s="490"/>
      <c r="BT54" s="490"/>
      <c r="BU54" s="490"/>
      <c r="BV54" s="490"/>
      <c r="BW54" s="490"/>
      <c r="BX54" s="490"/>
      <c r="BY54" s="490">
        <v>0</v>
      </c>
      <c r="BZ54" s="490"/>
      <c r="CA54" s="490"/>
      <c r="CB54" s="490"/>
      <c r="CC54" s="490"/>
      <c r="CD54" s="490"/>
      <c r="CE54" s="490"/>
      <c r="CF54" s="490"/>
      <c r="CG54" s="490">
        <v>0</v>
      </c>
      <c r="CH54" s="490"/>
      <c r="CI54" s="490"/>
      <c r="CJ54" s="490"/>
      <c r="CK54" s="490"/>
      <c r="CL54" s="490"/>
      <c r="CM54" s="490"/>
      <c r="CN54" s="490"/>
      <c r="CO54" s="490">
        <v>0</v>
      </c>
      <c r="CP54" s="490"/>
      <c r="CQ54" s="490"/>
      <c r="CR54" s="490"/>
      <c r="CS54" s="490"/>
      <c r="CT54" s="490"/>
      <c r="CU54" s="490"/>
      <c r="CV54" s="490"/>
      <c r="CW54" s="490">
        <v>0</v>
      </c>
      <c r="CX54" s="490"/>
      <c r="CY54" s="490"/>
      <c r="CZ54" s="490"/>
      <c r="DA54" s="490"/>
      <c r="DB54" s="490"/>
      <c r="DC54" s="490"/>
      <c r="DD54" s="490">
        <v>0</v>
      </c>
      <c r="DE54" s="490"/>
      <c r="DF54" s="490"/>
      <c r="DG54" s="490"/>
      <c r="DH54" s="490"/>
      <c r="DI54" s="490"/>
      <c r="DJ54" s="490"/>
      <c r="DK54" s="490"/>
      <c r="DL54" s="490"/>
      <c r="DM54" s="490"/>
      <c r="DN54" s="490"/>
      <c r="DO54" s="490">
        <v>0</v>
      </c>
      <c r="DP54" s="490"/>
      <c r="DQ54" s="490"/>
      <c r="DR54" s="490"/>
      <c r="DS54" s="490"/>
      <c r="DT54" s="490"/>
      <c r="DU54" s="490"/>
      <c r="DV54" s="490"/>
      <c r="DW54" s="490"/>
      <c r="DX54" s="490"/>
      <c r="DY54" s="490"/>
      <c r="DZ54" s="490">
        <v>0</v>
      </c>
      <c r="EA54" s="490"/>
      <c r="EB54" s="490"/>
      <c r="EC54" s="490"/>
      <c r="ED54" s="490"/>
      <c r="EE54" s="490"/>
      <c r="EF54" s="490"/>
      <c r="EG54" s="490"/>
      <c r="EH54" s="490">
        <v>0</v>
      </c>
      <c r="EI54" s="490"/>
      <c r="EJ54" s="490"/>
      <c r="EK54" s="490"/>
      <c r="EL54" s="490"/>
      <c r="EM54" s="490"/>
      <c r="EN54" s="490"/>
      <c r="EO54" s="490">
        <v>0</v>
      </c>
      <c r="EP54" s="490"/>
      <c r="EQ54" s="490"/>
      <c r="ER54" s="490"/>
      <c r="ES54" s="490"/>
      <c r="ET54" s="490"/>
      <c r="EU54" s="490"/>
      <c r="EV54" s="214">
        <f t="shared" si="1"/>
        <v>0</v>
      </c>
      <c r="EW54" s="490">
        <v>0</v>
      </c>
      <c r="EX54" s="490"/>
      <c r="EY54" s="490"/>
      <c r="EZ54" s="490"/>
      <c r="FA54" s="490"/>
      <c r="FB54" s="490"/>
      <c r="FC54" s="490"/>
      <c r="FD54" s="490"/>
      <c r="FE54" s="214">
        <v>0</v>
      </c>
    </row>
    <row r="55" spans="1:161" s="39" customFormat="1" ht="28.5" hidden="1" customHeight="1" x14ac:dyDescent="0.2">
      <c r="A55" s="491" t="s">
        <v>90</v>
      </c>
      <c r="B55" s="491"/>
      <c r="C55" s="491"/>
      <c r="D55" s="491"/>
      <c r="E55" s="491"/>
      <c r="F55" s="213"/>
      <c r="G55" s="501" t="s">
        <v>809</v>
      </c>
      <c r="H55" s="501"/>
      <c r="I55" s="501"/>
      <c r="J55" s="501"/>
      <c r="K55" s="501"/>
      <c r="L55" s="501"/>
      <c r="M55" s="501"/>
      <c r="N55" s="501"/>
      <c r="O55" s="501"/>
      <c r="P55" s="501"/>
      <c r="Q55" s="501"/>
      <c r="R55" s="501"/>
      <c r="S55" s="501"/>
      <c r="T55" s="501"/>
      <c r="U55" s="501"/>
      <c r="V55" s="501"/>
      <c r="W55" s="501"/>
      <c r="X55" s="501"/>
      <c r="Y55" s="501"/>
      <c r="Z55" s="501"/>
      <c r="AA55" s="501"/>
      <c r="AB55" s="501"/>
      <c r="AC55" s="501"/>
      <c r="AD55" s="501"/>
      <c r="AE55" s="501"/>
      <c r="AF55" s="501"/>
      <c r="AG55" s="501"/>
      <c r="AH55" s="501"/>
      <c r="AI55" s="501"/>
      <c r="AJ55" s="501"/>
      <c r="AK55" s="501"/>
      <c r="AL55" s="501"/>
      <c r="AM55" s="501"/>
      <c r="AN55" s="501"/>
      <c r="AO55" s="501"/>
      <c r="AP55" s="502">
        <v>30</v>
      </c>
      <c r="AQ55" s="502"/>
      <c r="AR55" s="502"/>
      <c r="AS55" s="502"/>
      <c r="AT55" s="502"/>
      <c r="AU55" s="502"/>
      <c r="AV55" s="502"/>
      <c r="AW55" s="490">
        <v>0</v>
      </c>
      <c r="AX55" s="490"/>
      <c r="AY55" s="490"/>
      <c r="AZ55" s="490"/>
      <c r="BA55" s="490"/>
      <c r="BB55" s="490"/>
      <c r="BC55" s="490"/>
      <c r="BD55" s="490">
        <v>0</v>
      </c>
      <c r="BE55" s="490"/>
      <c r="BF55" s="490"/>
      <c r="BG55" s="490"/>
      <c r="BH55" s="490"/>
      <c r="BI55" s="490"/>
      <c r="BJ55" s="490"/>
      <c r="BK55" s="490">
        <v>0</v>
      </c>
      <c r="BL55" s="490"/>
      <c r="BM55" s="490"/>
      <c r="BN55" s="490"/>
      <c r="BO55" s="490"/>
      <c r="BP55" s="490"/>
      <c r="BQ55" s="490"/>
      <c r="BR55" s="490">
        <v>0</v>
      </c>
      <c r="BS55" s="490"/>
      <c r="BT55" s="490"/>
      <c r="BU55" s="490"/>
      <c r="BV55" s="490"/>
      <c r="BW55" s="490"/>
      <c r="BX55" s="490"/>
      <c r="BY55" s="490">
        <v>0</v>
      </c>
      <c r="BZ55" s="490"/>
      <c r="CA55" s="490"/>
      <c r="CB55" s="490"/>
      <c r="CC55" s="490"/>
      <c r="CD55" s="490"/>
      <c r="CE55" s="490"/>
      <c r="CF55" s="490"/>
      <c r="CG55" s="490">
        <v>0</v>
      </c>
      <c r="CH55" s="490"/>
      <c r="CI55" s="490"/>
      <c r="CJ55" s="490"/>
      <c r="CK55" s="490"/>
      <c r="CL55" s="490"/>
      <c r="CM55" s="490"/>
      <c r="CN55" s="490"/>
      <c r="CO55" s="490">
        <v>0</v>
      </c>
      <c r="CP55" s="490"/>
      <c r="CQ55" s="490"/>
      <c r="CR55" s="490"/>
      <c r="CS55" s="490"/>
      <c r="CT55" s="490"/>
      <c r="CU55" s="490"/>
      <c r="CV55" s="490"/>
      <c r="CW55" s="490">
        <v>0</v>
      </c>
      <c r="CX55" s="490"/>
      <c r="CY55" s="490"/>
      <c r="CZ55" s="490"/>
      <c r="DA55" s="490"/>
      <c r="DB55" s="490"/>
      <c r="DC55" s="490"/>
      <c r="DD55" s="490">
        <v>0</v>
      </c>
      <c r="DE55" s="490"/>
      <c r="DF55" s="490"/>
      <c r="DG55" s="490"/>
      <c r="DH55" s="490"/>
      <c r="DI55" s="490"/>
      <c r="DJ55" s="490"/>
      <c r="DK55" s="490"/>
      <c r="DL55" s="490"/>
      <c r="DM55" s="490"/>
      <c r="DN55" s="490"/>
      <c r="DO55" s="490">
        <v>0</v>
      </c>
      <c r="DP55" s="490"/>
      <c r="DQ55" s="490"/>
      <c r="DR55" s="490"/>
      <c r="DS55" s="490"/>
      <c r="DT55" s="490"/>
      <c r="DU55" s="490"/>
      <c r="DV55" s="490"/>
      <c r="DW55" s="490"/>
      <c r="DX55" s="490"/>
      <c r="DY55" s="490"/>
      <c r="DZ55" s="490">
        <v>0</v>
      </c>
      <c r="EA55" s="490"/>
      <c r="EB55" s="490"/>
      <c r="EC55" s="490"/>
      <c r="ED55" s="490"/>
      <c r="EE55" s="490"/>
      <c r="EF55" s="490"/>
      <c r="EG55" s="490"/>
      <c r="EH55" s="490">
        <v>0</v>
      </c>
      <c r="EI55" s="490"/>
      <c r="EJ55" s="490"/>
      <c r="EK55" s="490"/>
      <c r="EL55" s="490"/>
      <c r="EM55" s="490"/>
      <c r="EN55" s="490"/>
      <c r="EO55" s="490">
        <v>0</v>
      </c>
      <c r="EP55" s="490"/>
      <c r="EQ55" s="490"/>
      <c r="ER55" s="490"/>
      <c r="ES55" s="490"/>
      <c r="ET55" s="490"/>
      <c r="EU55" s="490"/>
      <c r="EV55" s="214">
        <f t="shared" si="1"/>
        <v>0</v>
      </c>
      <c r="EW55" s="490">
        <v>0</v>
      </c>
      <c r="EX55" s="490"/>
      <c r="EY55" s="490"/>
      <c r="EZ55" s="490"/>
      <c r="FA55" s="490"/>
      <c r="FB55" s="490"/>
      <c r="FC55" s="490"/>
      <c r="FD55" s="490"/>
      <c r="FE55" s="214">
        <v>0</v>
      </c>
    </row>
    <row r="56" spans="1:161" s="39" customFormat="1" ht="42" hidden="1" customHeight="1" x14ac:dyDescent="0.2">
      <c r="A56" s="491" t="s">
        <v>18</v>
      </c>
      <c r="B56" s="491"/>
      <c r="C56" s="491"/>
      <c r="D56" s="491"/>
      <c r="E56" s="491"/>
      <c r="F56" s="213"/>
      <c r="G56" s="501" t="s">
        <v>810</v>
      </c>
      <c r="H56" s="501"/>
      <c r="I56" s="501"/>
      <c r="J56" s="501"/>
      <c r="K56" s="501"/>
      <c r="L56" s="501"/>
      <c r="M56" s="501"/>
      <c r="N56" s="501"/>
      <c r="O56" s="501"/>
      <c r="P56" s="501"/>
      <c r="Q56" s="501"/>
      <c r="R56" s="501"/>
      <c r="S56" s="501"/>
      <c r="T56" s="501"/>
      <c r="U56" s="501"/>
      <c r="V56" s="501"/>
      <c r="W56" s="501"/>
      <c r="X56" s="501"/>
      <c r="Y56" s="501"/>
      <c r="Z56" s="501"/>
      <c r="AA56" s="501"/>
      <c r="AB56" s="501"/>
      <c r="AC56" s="501"/>
      <c r="AD56" s="501"/>
      <c r="AE56" s="501"/>
      <c r="AF56" s="501"/>
      <c r="AG56" s="501"/>
      <c r="AH56" s="501"/>
      <c r="AI56" s="501"/>
      <c r="AJ56" s="501"/>
      <c r="AK56" s="501"/>
      <c r="AL56" s="501"/>
      <c r="AM56" s="501"/>
      <c r="AN56" s="501"/>
      <c r="AO56" s="501"/>
      <c r="AP56" s="502">
        <v>30</v>
      </c>
      <c r="AQ56" s="502"/>
      <c r="AR56" s="502"/>
      <c r="AS56" s="502"/>
      <c r="AT56" s="502"/>
      <c r="AU56" s="502"/>
      <c r="AV56" s="502"/>
      <c r="AW56" s="490">
        <v>0</v>
      </c>
      <c r="AX56" s="490"/>
      <c r="AY56" s="490"/>
      <c r="AZ56" s="490"/>
      <c r="BA56" s="490"/>
      <c r="BB56" s="490"/>
      <c r="BC56" s="490"/>
      <c r="BD56" s="490">
        <v>0</v>
      </c>
      <c r="BE56" s="490"/>
      <c r="BF56" s="490"/>
      <c r="BG56" s="490"/>
      <c r="BH56" s="490"/>
      <c r="BI56" s="490"/>
      <c r="BJ56" s="490"/>
      <c r="BK56" s="490">
        <v>0</v>
      </c>
      <c r="BL56" s="490"/>
      <c r="BM56" s="490"/>
      <c r="BN56" s="490"/>
      <c r="BO56" s="490"/>
      <c r="BP56" s="490"/>
      <c r="BQ56" s="490"/>
      <c r="BR56" s="490">
        <v>0</v>
      </c>
      <c r="BS56" s="490"/>
      <c r="BT56" s="490"/>
      <c r="BU56" s="490"/>
      <c r="BV56" s="490"/>
      <c r="BW56" s="490"/>
      <c r="BX56" s="490"/>
      <c r="BY56" s="490">
        <v>0</v>
      </c>
      <c r="BZ56" s="490"/>
      <c r="CA56" s="490"/>
      <c r="CB56" s="490"/>
      <c r="CC56" s="490"/>
      <c r="CD56" s="490"/>
      <c r="CE56" s="490"/>
      <c r="CF56" s="490"/>
      <c r="CG56" s="490">
        <v>0</v>
      </c>
      <c r="CH56" s="490"/>
      <c r="CI56" s="490"/>
      <c r="CJ56" s="490"/>
      <c r="CK56" s="490"/>
      <c r="CL56" s="490"/>
      <c r="CM56" s="490"/>
      <c r="CN56" s="490"/>
      <c r="CO56" s="490">
        <v>0</v>
      </c>
      <c r="CP56" s="490"/>
      <c r="CQ56" s="490"/>
      <c r="CR56" s="490"/>
      <c r="CS56" s="490"/>
      <c r="CT56" s="490"/>
      <c r="CU56" s="490"/>
      <c r="CV56" s="490"/>
      <c r="CW56" s="490">
        <v>0</v>
      </c>
      <c r="CX56" s="490"/>
      <c r="CY56" s="490"/>
      <c r="CZ56" s="490"/>
      <c r="DA56" s="490"/>
      <c r="DB56" s="490"/>
      <c r="DC56" s="490"/>
      <c r="DD56" s="490">
        <v>0</v>
      </c>
      <c r="DE56" s="490"/>
      <c r="DF56" s="490"/>
      <c r="DG56" s="490"/>
      <c r="DH56" s="490"/>
      <c r="DI56" s="490"/>
      <c r="DJ56" s="490"/>
      <c r="DK56" s="490"/>
      <c r="DL56" s="490"/>
      <c r="DM56" s="490"/>
      <c r="DN56" s="490"/>
      <c r="DO56" s="490">
        <v>0</v>
      </c>
      <c r="DP56" s="490"/>
      <c r="DQ56" s="490"/>
      <c r="DR56" s="490"/>
      <c r="DS56" s="490"/>
      <c r="DT56" s="490"/>
      <c r="DU56" s="490"/>
      <c r="DV56" s="490"/>
      <c r="DW56" s="490"/>
      <c r="DX56" s="490"/>
      <c r="DY56" s="490"/>
      <c r="DZ56" s="490">
        <v>0</v>
      </c>
      <c r="EA56" s="490"/>
      <c r="EB56" s="490"/>
      <c r="EC56" s="490"/>
      <c r="ED56" s="490"/>
      <c r="EE56" s="490"/>
      <c r="EF56" s="490"/>
      <c r="EG56" s="490"/>
      <c r="EH56" s="490">
        <v>0</v>
      </c>
      <c r="EI56" s="490"/>
      <c r="EJ56" s="490"/>
      <c r="EK56" s="490"/>
      <c r="EL56" s="490"/>
      <c r="EM56" s="490"/>
      <c r="EN56" s="490"/>
      <c r="EO56" s="490">
        <v>0</v>
      </c>
      <c r="EP56" s="490"/>
      <c r="EQ56" s="490"/>
      <c r="ER56" s="490"/>
      <c r="ES56" s="490"/>
      <c r="ET56" s="490"/>
      <c r="EU56" s="490"/>
      <c r="EV56" s="214">
        <f t="shared" si="1"/>
        <v>0</v>
      </c>
      <c r="EW56" s="490">
        <v>0</v>
      </c>
      <c r="EX56" s="490"/>
      <c r="EY56" s="490"/>
      <c r="EZ56" s="490"/>
      <c r="FA56" s="490"/>
      <c r="FB56" s="490"/>
      <c r="FC56" s="490"/>
      <c r="FD56" s="490"/>
      <c r="FE56" s="214">
        <v>0</v>
      </c>
    </row>
    <row r="57" spans="1:161" s="39" customFormat="1" ht="31.5" hidden="1" customHeight="1" x14ac:dyDescent="0.2">
      <c r="A57" s="491" t="s">
        <v>19</v>
      </c>
      <c r="B57" s="491"/>
      <c r="C57" s="491"/>
      <c r="D57" s="491"/>
      <c r="E57" s="491"/>
      <c r="F57" s="213"/>
      <c r="G57" s="501" t="s">
        <v>811</v>
      </c>
      <c r="H57" s="501"/>
      <c r="I57" s="501"/>
      <c r="J57" s="501"/>
      <c r="K57" s="501"/>
      <c r="L57" s="501"/>
      <c r="M57" s="501"/>
      <c r="N57" s="501"/>
      <c r="O57" s="501"/>
      <c r="P57" s="501"/>
      <c r="Q57" s="501"/>
      <c r="R57" s="501"/>
      <c r="S57" s="501"/>
      <c r="T57" s="501"/>
      <c r="U57" s="501"/>
      <c r="V57" s="501"/>
      <c r="W57" s="501"/>
      <c r="X57" s="501"/>
      <c r="Y57" s="501"/>
      <c r="Z57" s="501"/>
      <c r="AA57" s="501"/>
      <c r="AB57" s="501"/>
      <c r="AC57" s="501"/>
      <c r="AD57" s="501"/>
      <c r="AE57" s="501"/>
      <c r="AF57" s="501"/>
      <c r="AG57" s="501"/>
      <c r="AH57" s="501"/>
      <c r="AI57" s="501"/>
      <c r="AJ57" s="501"/>
      <c r="AK57" s="501"/>
      <c r="AL57" s="501"/>
      <c r="AM57" s="501"/>
      <c r="AN57" s="501"/>
      <c r="AO57" s="501"/>
      <c r="AP57" s="502">
        <v>49</v>
      </c>
      <c r="AQ57" s="502"/>
      <c r="AR57" s="502"/>
      <c r="AS57" s="502"/>
      <c r="AT57" s="502"/>
      <c r="AU57" s="502"/>
      <c r="AV57" s="502"/>
      <c r="AW57" s="490">
        <v>0</v>
      </c>
      <c r="AX57" s="490"/>
      <c r="AY57" s="490"/>
      <c r="AZ57" s="490"/>
      <c r="BA57" s="490"/>
      <c r="BB57" s="490"/>
      <c r="BC57" s="490"/>
      <c r="BD57" s="490">
        <v>0</v>
      </c>
      <c r="BE57" s="490"/>
      <c r="BF57" s="490"/>
      <c r="BG57" s="490"/>
      <c r="BH57" s="490"/>
      <c r="BI57" s="490"/>
      <c r="BJ57" s="490"/>
      <c r="BK57" s="490">
        <v>0</v>
      </c>
      <c r="BL57" s="490"/>
      <c r="BM57" s="490"/>
      <c r="BN57" s="490"/>
      <c r="BO57" s="490"/>
      <c r="BP57" s="490"/>
      <c r="BQ57" s="490"/>
      <c r="BR57" s="490">
        <v>0</v>
      </c>
      <c r="BS57" s="490"/>
      <c r="BT57" s="490"/>
      <c r="BU57" s="490"/>
      <c r="BV57" s="490"/>
      <c r="BW57" s="490"/>
      <c r="BX57" s="490"/>
      <c r="BY57" s="490">
        <v>0</v>
      </c>
      <c r="BZ57" s="490"/>
      <c r="CA57" s="490"/>
      <c r="CB57" s="490"/>
      <c r="CC57" s="490"/>
      <c r="CD57" s="490"/>
      <c r="CE57" s="490"/>
      <c r="CF57" s="490"/>
      <c r="CG57" s="490">
        <v>0</v>
      </c>
      <c r="CH57" s="490"/>
      <c r="CI57" s="490"/>
      <c r="CJ57" s="490"/>
      <c r="CK57" s="490"/>
      <c r="CL57" s="490"/>
      <c r="CM57" s="490"/>
      <c r="CN57" s="490"/>
      <c r="CO57" s="490">
        <v>0</v>
      </c>
      <c r="CP57" s="490"/>
      <c r="CQ57" s="490"/>
      <c r="CR57" s="490"/>
      <c r="CS57" s="490"/>
      <c r="CT57" s="490"/>
      <c r="CU57" s="490"/>
      <c r="CV57" s="490"/>
      <c r="CW57" s="490">
        <v>0</v>
      </c>
      <c r="CX57" s="490"/>
      <c r="CY57" s="490"/>
      <c r="CZ57" s="490"/>
      <c r="DA57" s="490"/>
      <c r="DB57" s="490"/>
      <c r="DC57" s="490"/>
      <c r="DD57" s="490">
        <v>0</v>
      </c>
      <c r="DE57" s="490"/>
      <c r="DF57" s="490"/>
      <c r="DG57" s="490"/>
      <c r="DH57" s="490"/>
      <c r="DI57" s="490"/>
      <c r="DJ57" s="490"/>
      <c r="DK57" s="490"/>
      <c r="DL57" s="490"/>
      <c r="DM57" s="490"/>
      <c r="DN57" s="490"/>
      <c r="DO57" s="490">
        <v>0</v>
      </c>
      <c r="DP57" s="490"/>
      <c r="DQ57" s="490"/>
      <c r="DR57" s="490"/>
      <c r="DS57" s="490"/>
      <c r="DT57" s="490"/>
      <c r="DU57" s="490"/>
      <c r="DV57" s="490"/>
      <c r="DW57" s="490"/>
      <c r="DX57" s="490"/>
      <c r="DY57" s="490"/>
      <c r="DZ57" s="490">
        <v>0</v>
      </c>
      <c r="EA57" s="490"/>
      <c r="EB57" s="490"/>
      <c r="EC57" s="490"/>
      <c r="ED57" s="490"/>
      <c r="EE57" s="490"/>
      <c r="EF57" s="490"/>
      <c r="EG57" s="490"/>
      <c r="EH57" s="490">
        <v>0</v>
      </c>
      <c r="EI57" s="490"/>
      <c r="EJ57" s="490"/>
      <c r="EK57" s="490"/>
      <c r="EL57" s="490"/>
      <c r="EM57" s="490"/>
      <c r="EN57" s="490"/>
      <c r="EO57" s="490">
        <v>0</v>
      </c>
      <c r="EP57" s="490"/>
      <c r="EQ57" s="490"/>
      <c r="ER57" s="490"/>
      <c r="ES57" s="490"/>
      <c r="ET57" s="490"/>
      <c r="EU57" s="490"/>
      <c r="EV57" s="214">
        <f t="shared" si="1"/>
        <v>0</v>
      </c>
      <c r="EW57" s="490">
        <v>0</v>
      </c>
      <c r="EX57" s="490"/>
      <c r="EY57" s="490"/>
      <c r="EZ57" s="490"/>
      <c r="FA57" s="490"/>
      <c r="FB57" s="490"/>
      <c r="FC57" s="490"/>
      <c r="FD57" s="490"/>
      <c r="FE57" s="214">
        <v>0</v>
      </c>
    </row>
    <row r="58" spans="1:161" s="39" customFormat="1" ht="27.75" hidden="1" customHeight="1" x14ac:dyDescent="0.2">
      <c r="A58" s="491" t="s">
        <v>20</v>
      </c>
      <c r="B58" s="491"/>
      <c r="C58" s="491"/>
      <c r="D58" s="491"/>
      <c r="E58" s="491"/>
      <c r="F58" s="213"/>
      <c r="G58" s="501" t="s">
        <v>601</v>
      </c>
      <c r="H58" s="501"/>
      <c r="I58" s="501"/>
      <c r="J58" s="501"/>
      <c r="K58" s="501"/>
      <c r="L58" s="501"/>
      <c r="M58" s="501"/>
      <c r="N58" s="501"/>
      <c r="O58" s="501"/>
      <c r="P58" s="501"/>
      <c r="Q58" s="501"/>
      <c r="R58" s="501"/>
      <c r="S58" s="501"/>
      <c r="T58" s="501"/>
      <c r="U58" s="501"/>
      <c r="V58" s="501"/>
      <c r="W58" s="501"/>
      <c r="X58" s="501"/>
      <c r="Y58" s="501"/>
      <c r="Z58" s="501"/>
      <c r="AA58" s="501"/>
      <c r="AB58" s="501"/>
      <c r="AC58" s="501"/>
      <c r="AD58" s="501"/>
      <c r="AE58" s="501"/>
      <c r="AF58" s="501"/>
      <c r="AG58" s="501"/>
      <c r="AH58" s="501"/>
      <c r="AI58" s="501"/>
      <c r="AJ58" s="501"/>
      <c r="AK58" s="501"/>
      <c r="AL58" s="501"/>
      <c r="AM58" s="501"/>
      <c r="AN58" s="501"/>
      <c r="AO58" s="501"/>
      <c r="AP58" s="502"/>
      <c r="AQ58" s="502"/>
      <c r="AR58" s="502"/>
      <c r="AS58" s="502"/>
      <c r="AT58" s="502"/>
      <c r="AU58" s="502"/>
      <c r="AV58" s="502"/>
      <c r="AW58" s="490">
        <v>0</v>
      </c>
      <c r="AX58" s="490"/>
      <c r="AY58" s="490"/>
      <c r="AZ58" s="490"/>
      <c r="BA58" s="490"/>
      <c r="BB58" s="490"/>
      <c r="BC58" s="490"/>
      <c r="BD58" s="490">
        <v>0</v>
      </c>
      <c r="BE58" s="490"/>
      <c r="BF58" s="490"/>
      <c r="BG58" s="490"/>
      <c r="BH58" s="490"/>
      <c r="BI58" s="490"/>
      <c r="BJ58" s="490"/>
      <c r="BK58" s="490">
        <v>0</v>
      </c>
      <c r="BL58" s="490"/>
      <c r="BM58" s="490"/>
      <c r="BN58" s="490"/>
      <c r="BO58" s="490"/>
      <c r="BP58" s="490"/>
      <c r="BQ58" s="490"/>
      <c r="BR58" s="490">
        <v>0</v>
      </c>
      <c r="BS58" s="490"/>
      <c r="BT58" s="490"/>
      <c r="BU58" s="490"/>
      <c r="BV58" s="490"/>
      <c r="BW58" s="490"/>
      <c r="BX58" s="490"/>
      <c r="BY58" s="490">
        <v>0</v>
      </c>
      <c r="BZ58" s="490"/>
      <c r="CA58" s="490"/>
      <c r="CB58" s="490"/>
      <c r="CC58" s="490"/>
      <c r="CD58" s="490"/>
      <c r="CE58" s="490"/>
      <c r="CF58" s="490"/>
      <c r="CG58" s="490">
        <v>0</v>
      </c>
      <c r="CH58" s="490"/>
      <c r="CI58" s="490"/>
      <c r="CJ58" s="490"/>
      <c r="CK58" s="490"/>
      <c r="CL58" s="490"/>
      <c r="CM58" s="490"/>
      <c r="CN58" s="490"/>
      <c r="CO58" s="490">
        <v>0</v>
      </c>
      <c r="CP58" s="490"/>
      <c r="CQ58" s="490"/>
      <c r="CR58" s="490"/>
      <c r="CS58" s="490"/>
      <c r="CT58" s="490"/>
      <c r="CU58" s="490"/>
      <c r="CV58" s="490"/>
      <c r="CW58" s="490">
        <v>0</v>
      </c>
      <c r="CX58" s="490"/>
      <c r="CY58" s="490"/>
      <c r="CZ58" s="490"/>
      <c r="DA58" s="490"/>
      <c r="DB58" s="490"/>
      <c r="DC58" s="490"/>
      <c r="DD58" s="490">
        <v>0</v>
      </c>
      <c r="DE58" s="490"/>
      <c r="DF58" s="490"/>
      <c r="DG58" s="490"/>
      <c r="DH58" s="490"/>
      <c r="DI58" s="490"/>
      <c r="DJ58" s="490"/>
      <c r="DK58" s="490"/>
      <c r="DL58" s="490"/>
      <c r="DM58" s="490"/>
      <c r="DN58" s="490"/>
      <c r="DO58" s="490">
        <v>0</v>
      </c>
      <c r="DP58" s="490"/>
      <c r="DQ58" s="490"/>
      <c r="DR58" s="490"/>
      <c r="DS58" s="490"/>
      <c r="DT58" s="490"/>
      <c r="DU58" s="490"/>
      <c r="DV58" s="490"/>
      <c r="DW58" s="490"/>
      <c r="DX58" s="490"/>
      <c r="DY58" s="490"/>
      <c r="DZ58" s="490">
        <v>0</v>
      </c>
      <c r="EA58" s="490"/>
      <c r="EB58" s="490"/>
      <c r="EC58" s="490"/>
      <c r="ED58" s="490"/>
      <c r="EE58" s="490"/>
      <c r="EF58" s="490"/>
      <c r="EG58" s="490"/>
      <c r="EH58" s="490">
        <v>0</v>
      </c>
      <c r="EI58" s="490"/>
      <c r="EJ58" s="490"/>
      <c r="EK58" s="490"/>
      <c r="EL58" s="490"/>
      <c r="EM58" s="490"/>
      <c r="EN58" s="490"/>
      <c r="EO58" s="490">
        <v>0</v>
      </c>
      <c r="EP58" s="490"/>
      <c r="EQ58" s="490"/>
      <c r="ER58" s="490"/>
      <c r="ES58" s="490"/>
      <c r="ET58" s="490"/>
      <c r="EU58" s="490"/>
      <c r="EV58" s="214">
        <f t="shared" si="1"/>
        <v>0</v>
      </c>
      <c r="EW58" s="490">
        <v>0</v>
      </c>
      <c r="EX58" s="490"/>
      <c r="EY58" s="490"/>
      <c r="EZ58" s="490"/>
      <c r="FA58" s="490"/>
      <c r="FB58" s="490"/>
      <c r="FC58" s="490"/>
      <c r="FD58" s="490"/>
      <c r="FE58" s="214">
        <v>0</v>
      </c>
    </row>
    <row r="59" spans="1:161" s="39" customFormat="1" ht="27.75" hidden="1" customHeight="1" x14ac:dyDescent="0.2">
      <c r="A59" s="491" t="s">
        <v>21</v>
      </c>
      <c r="B59" s="491"/>
      <c r="C59" s="491"/>
      <c r="D59" s="491"/>
      <c r="E59" s="491"/>
      <c r="F59" s="213"/>
      <c r="G59" s="501" t="s">
        <v>812</v>
      </c>
      <c r="H59" s="501"/>
      <c r="I59" s="501"/>
      <c r="J59" s="501"/>
      <c r="K59" s="501"/>
      <c r="L59" s="501"/>
      <c r="M59" s="501"/>
      <c r="N59" s="501"/>
      <c r="O59" s="501"/>
      <c r="P59" s="501"/>
      <c r="Q59" s="501"/>
      <c r="R59" s="501"/>
      <c r="S59" s="501"/>
      <c r="T59" s="501"/>
      <c r="U59" s="501"/>
      <c r="V59" s="501"/>
      <c r="W59" s="501"/>
      <c r="X59" s="501"/>
      <c r="Y59" s="501"/>
      <c r="Z59" s="501"/>
      <c r="AA59" s="501"/>
      <c r="AB59" s="501"/>
      <c r="AC59" s="501"/>
      <c r="AD59" s="501"/>
      <c r="AE59" s="501"/>
      <c r="AF59" s="501"/>
      <c r="AG59" s="501"/>
      <c r="AH59" s="501"/>
      <c r="AI59" s="501"/>
      <c r="AJ59" s="501"/>
      <c r="AK59" s="501"/>
      <c r="AL59" s="501"/>
      <c r="AM59" s="501"/>
      <c r="AN59" s="501"/>
      <c r="AO59" s="501"/>
      <c r="AP59" s="502"/>
      <c r="AQ59" s="502"/>
      <c r="AR59" s="502"/>
      <c r="AS59" s="502"/>
      <c r="AT59" s="502"/>
      <c r="AU59" s="502"/>
      <c r="AV59" s="502"/>
      <c r="AW59" s="490">
        <v>0</v>
      </c>
      <c r="AX59" s="490"/>
      <c r="AY59" s="490"/>
      <c r="AZ59" s="490"/>
      <c r="BA59" s="490"/>
      <c r="BB59" s="490"/>
      <c r="BC59" s="490"/>
      <c r="BD59" s="490">
        <v>0</v>
      </c>
      <c r="BE59" s="490"/>
      <c r="BF59" s="490"/>
      <c r="BG59" s="490"/>
      <c r="BH59" s="490"/>
      <c r="BI59" s="490"/>
      <c r="BJ59" s="490"/>
      <c r="BK59" s="490">
        <v>0</v>
      </c>
      <c r="BL59" s="490"/>
      <c r="BM59" s="490"/>
      <c r="BN59" s="490"/>
      <c r="BO59" s="490"/>
      <c r="BP59" s="490"/>
      <c r="BQ59" s="490"/>
      <c r="BR59" s="490">
        <v>0</v>
      </c>
      <c r="BS59" s="490"/>
      <c r="BT59" s="490"/>
      <c r="BU59" s="490"/>
      <c r="BV59" s="490"/>
      <c r="BW59" s="490"/>
      <c r="BX59" s="490"/>
      <c r="BY59" s="490">
        <v>0</v>
      </c>
      <c r="BZ59" s="490"/>
      <c r="CA59" s="490"/>
      <c r="CB59" s="490"/>
      <c r="CC59" s="490"/>
      <c r="CD59" s="490"/>
      <c r="CE59" s="490"/>
      <c r="CF59" s="490"/>
      <c r="CG59" s="490">
        <v>0</v>
      </c>
      <c r="CH59" s="490"/>
      <c r="CI59" s="490"/>
      <c r="CJ59" s="490"/>
      <c r="CK59" s="490"/>
      <c r="CL59" s="490"/>
      <c r="CM59" s="490"/>
      <c r="CN59" s="490"/>
      <c r="CO59" s="490">
        <v>0</v>
      </c>
      <c r="CP59" s="490"/>
      <c r="CQ59" s="490"/>
      <c r="CR59" s="490"/>
      <c r="CS59" s="490"/>
      <c r="CT59" s="490"/>
      <c r="CU59" s="490"/>
      <c r="CV59" s="490"/>
      <c r="CW59" s="490">
        <v>0</v>
      </c>
      <c r="CX59" s="490"/>
      <c r="CY59" s="490"/>
      <c r="CZ59" s="490"/>
      <c r="DA59" s="490"/>
      <c r="DB59" s="490"/>
      <c r="DC59" s="490"/>
      <c r="DD59" s="490">
        <v>0</v>
      </c>
      <c r="DE59" s="490"/>
      <c r="DF59" s="490"/>
      <c r="DG59" s="490"/>
      <c r="DH59" s="490"/>
      <c r="DI59" s="490"/>
      <c r="DJ59" s="490"/>
      <c r="DK59" s="490"/>
      <c r="DL59" s="490"/>
      <c r="DM59" s="490"/>
      <c r="DN59" s="490"/>
      <c r="DO59" s="490">
        <v>0</v>
      </c>
      <c r="DP59" s="490"/>
      <c r="DQ59" s="490"/>
      <c r="DR59" s="490"/>
      <c r="DS59" s="490"/>
      <c r="DT59" s="490"/>
      <c r="DU59" s="490"/>
      <c r="DV59" s="490"/>
      <c r="DW59" s="490"/>
      <c r="DX59" s="490"/>
      <c r="DY59" s="490"/>
      <c r="DZ59" s="490">
        <v>0</v>
      </c>
      <c r="EA59" s="490"/>
      <c r="EB59" s="490"/>
      <c r="EC59" s="490"/>
      <c r="ED59" s="490"/>
      <c r="EE59" s="490"/>
      <c r="EF59" s="490"/>
      <c r="EG59" s="490"/>
      <c r="EH59" s="490">
        <v>0</v>
      </c>
      <c r="EI59" s="490"/>
      <c r="EJ59" s="490"/>
      <c r="EK59" s="490"/>
      <c r="EL59" s="490"/>
      <c r="EM59" s="490"/>
      <c r="EN59" s="490"/>
      <c r="EO59" s="490">
        <v>0</v>
      </c>
      <c r="EP59" s="490"/>
      <c r="EQ59" s="490"/>
      <c r="ER59" s="490"/>
      <c r="ES59" s="490"/>
      <c r="ET59" s="490"/>
      <c r="EU59" s="490"/>
      <c r="EV59" s="214">
        <f t="shared" si="1"/>
        <v>0</v>
      </c>
      <c r="EW59" s="490">
        <v>0</v>
      </c>
      <c r="EX59" s="490"/>
      <c r="EY59" s="490"/>
      <c r="EZ59" s="490"/>
      <c r="FA59" s="490"/>
      <c r="FB59" s="490"/>
      <c r="FC59" s="490"/>
      <c r="FD59" s="490"/>
      <c r="FE59" s="214">
        <v>0</v>
      </c>
    </row>
    <row r="60" spans="1:161" s="39" customFormat="1" ht="15" hidden="1" customHeight="1" x14ac:dyDescent="0.2">
      <c r="A60" s="491" t="s">
        <v>31</v>
      </c>
      <c r="B60" s="491"/>
      <c r="C60" s="491"/>
      <c r="D60" s="491"/>
      <c r="E60" s="491"/>
      <c r="F60" s="213"/>
      <c r="G60" s="501" t="s">
        <v>146</v>
      </c>
      <c r="H60" s="501"/>
      <c r="I60" s="501"/>
      <c r="J60" s="501"/>
      <c r="K60" s="501"/>
      <c r="L60" s="501"/>
      <c r="M60" s="501"/>
      <c r="N60" s="501"/>
      <c r="O60" s="501"/>
      <c r="P60" s="501"/>
      <c r="Q60" s="501"/>
      <c r="R60" s="501"/>
      <c r="S60" s="501"/>
      <c r="T60" s="501"/>
      <c r="U60" s="501"/>
      <c r="V60" s="501"/>
      <c r="W60" s="501"/>
      <c r="X60" s="501"/>
      <c r="Y60" s="501"/>
      <c r="Z60" s="501"/>
      <c r="AA60" s="501"/>
      <c r="AB60" s="501"/>
      <c r="AC60" s="501"/>
      <c r="AD60" s="501"/>
      <c r="AE60" s="501"/>
      <c r="AF60" s="501"/>
      <c r="AG60" s="501"/>
      <c r="AH60" s="501"/>
      <c r="AI60" s="501"/>
      <c r="AJ60" s="501"/>
      <c r="AK60" s="501"/>
      <c r="AL60" s="501"/>
      <c r="AM60" s="501"/>
      <c r="AN60" s="501"/>
      <c r="AO60" s="501"/>
      <c r="AP60" s="502"/>
      <c r="AQ60" s="502"/>
      <c r="AR60" s="502"/>
      <c r="AS60" s="502"/>
      <c r="AT60" s="502"/>
      <c r="AU60" s="502"/>
      <c r="AV60" s="502"/>
      <c r="AW60" s="490">
        <v>0</v>
      </c>
      <c r="AX60" s="490"/>
      <c r="AY60" s="490"/>
      <c r="AZ60" s="490"/>
      <c r="BA60" s="490"/>
      <c r="BB60" s="490"/>
      <c r="BC60" s="490"/>
      <c r="BD60" s="490">
        <v>0</v>
      </c>
      <c r="BE60" s="490"/>
      <c r="BF60" s="490"/>
      <c r="BG60" s="490"/>
      <c r="BH60" s="490"/>
      <c r="BI60" s="490"/>
      <c r="BJ60" s="490"/>
      <c r="BK60" s="490">
        <v>0</v>
      </c>
      <c r="BL60" s="490"/>
      <c r="BM60" s="490"/>
      <c r="BN60" s="490"/>
      <c r="BO60" s="490"/>
      <c r="BP60" s="490"/>
      <c r="BQ60" s="490"/>
      <c r="BR60" s="490">
        <v>0</v>
      </c>
      <c r="BS60" s="490"/>
      <c r="BT60" s="490"/>
      <c r="BU60" s="490"/>
      <c r="BV60" s="490"/>
      <c r="BW60" s="490"/>
      <c r="BX60" s="490"/>
      <c r="BY60" s="490">
        <v>0</v>
      </c>
      <c r="BZ60" s="490"/>
      <c r="CA60" s="490"/>
      <c r="CB60" s="490"/>
      <c r="CC60" s="490"/>
      <c r="CD60" s="490"/>
      <c r="CE60" s="490"/>
      <c r="CF60" s="490"/>
      <c r="CG60" s="490">
        <v>0</v>
      </c>
      <c r="CH60" s="490"/>
      <c r="CI60" s="490"/>
      <c r="CJ60" s="490"/>
      <c r="CK60" s="490"/>
      <c r="CL60" s="490"/>
      <c r="CM60" s="490"/>
      <c r="CN60" s="490"/>
      <c r="CO60" s="490">
        <v>0</v>
      </c>
      <c r="CP60" s="490"/>
      <c r="CQ60" s="490"/>
      <c r="CR60" s="490"/>
      <c r="CS60" s="490"/>
      <c r="CT60" s="490"/>
      <c r="CU60" s="490"/>
      <c r="CV60" s="490"/>
      <c r="CW60" s="490">
        <v>0</v>
      </c>
      <c r="CX60" s="490"/>
      <c r="CY60" s="490"/>
      <c r="CZ60" s="490"/>
      <c r="DA60" s="490"/>
      <c r="DB60" s="490"/>
      <c r="DC60" s="490"/>
      <c r="DD60" s="490">
        <v>0</v>
      </c>
      <c r="DE60" s="490"/>
      <c r="DF60" s="490"/>
      <c r="DG60" s="490"/>
      <c r="DH60" s="490"/>
      <c r="DI60" s="490"/>
      <c r="DJ60" s="490"/>
      <c r="DK60" s="490"/>
      <c r="DL60" s="490"/>
      <c r="DM60" s="490"/>
      <c r="DN60" s="490"/>
      <c r="DO60" s="490">
        <v>0</v>
      </c>
      <c r="DP60" s="490"/>
      <c r="DQ60" s="490"/>
      <c r="DR60" s="490"/>
      <c r="DS60" s="490"/>
      <c r="DT60" s="490"/>
      <c r="DU60" s="490"/>
      <c r="DV60" s="490"/>
      <c r="DW60" s="490"/>
      <c r="DX60" s="490"/>
      <c r="DY60" s="490"/>
      <c r="DZ60" s="490">
        <v>0</v>
      </c>
      <c r="EA60" s="490"/>
      <c r="EB60" s="490"/>
      <c r="EC60" s="490"/>
      <c r="ED60" s="490"/>
      <c r="EE60" s="490"/>
      <c r="EF60" s="490"/>
      <c r="EG60" s="490"/>
      <c r="EH60" s="490">
        <v>0</v>
      </c>
      <c r="EI60" s="490"/>
      <c r="EJ60" s="490"/>
      <c r="EK60" s="490"/>
      <c r="EL60" s="490"/>
      <c r="EM60" s="490"/>
      <c r="EN60" s="490"/>
      <c r="EO60" s="490">
        <v>0</v>
      </c>
      <c r="EP60" s="490"/>
      <c r="EQ60" s="490"/>
      <c r="ER60" s="490"/>
      <c r="ES60" s="490"/>
      <c r="ET60" s="490"/>
      <c r="EU60" s="490"/>
      <c r="EV60" s="214">
        <f t="shared" si="1"/>
        <v>0</v>
      </c>
      <c r="EW60" s="490">
        <v>0</v>
      </c>
      <c r="EX60" s="490"/>
      <c r="EY60" s="490"/>
      <c r="EZ60" s="490"/>
      <c r="FA60" s="490"/>
      <c r="FB60" s="490"/>
      <c r="FC60" s="490"/>
      <c r="FD60" s="490"/>
      <c r="FE60" s="214">
        <v>0</v>
      </c>
    </row>
    <row r="61" spans="1:161" s="39" customFormat="1" ht="12.75" x14ac:dyDescent="0.2">
      <c r="A61" s="526" t="s">
        <v>35</v>
      </c>
      <c r="B61" s="526"/>
      <c r="C61" s="526"/>
      <c r="D61" s="526"/>
      <c r="E61" s="526"/>
      <c r="F61" s="152"/>
      <c r="G61" s="153" t="s">
        <v>597</v>
      </c>
      <c r="H61" s="153"/>
      <c r="I61" s="153"/>
      <c r="J61" s="153"/>
      <c r="K61" s="153"/>
      <c r="L61" s="153"/>
      <c r="M61" s="153"/>
      <c r="N61" s="153"/>
      <c r="O61" s="153"/>
      <c r="P61" s="153"/>
      <c r="Q61" s="153"/>
      <c r="R61" s="515" t="s">
        <v>20</v>
      </c>
      <c r="S61" s="515"/>
      <c r="T61" s="515"/>
      <c r="U61" s="515"/>
      <c r="V61" s="153"/>
      <c r="W61" s="515" t="s">
        <v>14</v>
      </c>
      <c r="X61" s="515"/>
      <c r="Y61" s="515"/>
      <c r="Z61" s="515"/>
      <c r="AA61" s="515"/>
      <c r="AB61" s="515"/>
      <c r="AC61" s="515"/>
      <c r="AD61" s="515"/>
      <c r="AE61" s="515"/>
      <c r="AF61" s="516" t="s">
        <v>84</v>
      </c>
      <c r="AG61" s="516"/>
      <c r="AH61" s="516"/>
      <c r="AI61" s="517" t="s">
        <v>94</v>
      </c>
      <c r="AJ61" s="517"/>
      <c r="AK61" s="517"/>
      <c r="AL61" s="205" t="s">
        <v>599</v>
      </c>
      <c r="AM61" s="204"/>
      <c r="AN61" s="204"/>
      <c r="AO61" s="152"/>
      <c r="AP61" s="518" t="s">
        <v>126</v>
      </c>
      <c r="AQ61" s="518"/>
      <c r="AR61" s="518"/>
      <c r="AS61" s="518"/>
      <c r="AT61" s="518"/>
      <c r="AU61" s="518"/>
      <c r="AV61" s="518"/>
      <c r="AW61" s="519">
        <f>AW46+AW56</f>
        <v>27510</v>
      </c>
      <c r="AX61" s="519"/>
      <c r="AY61" s="519"/>
      <c r="AZ61" s="519"/>
      <c r="BA61" s="519"/>
      <c r="BB61" s="519"/>
      <c r="BC61" s="519"/>
      <c r="BD61" s="519">
        <f>BD46+BD58</f>
        <v>84500</v>
      </c>
      <c r="BE61" s="519"/>
      <c r="BF61" s="519"/>
      <c r="BG61" s="519"/>
      <c r="BH61" s="519"/>
      <c r="BI61" s="519"/>
      <c r="BJ61" s="519"/>
      <c r="BK61" s="519">
        <v>0</v>
      </c>
      <c r="BL61" s="519"/>
      <c r="BM61" s="519"/>
      <c r="BN61" s="519"/>
      <c r="BO61" s="519"/>
      <c r="BP61" s="519"/>
      <c r="BQ61" s="519"/>
      <c r="BR61" s="519">
        <f>BR46+BR56</f>
        <v>0</v>
      </c>
      <c r="BS61" s="519"/>
      <c r="BT61" s="519"/>
      <c r="BU61" s="519"/>
      <c r="BV61" s="519"/>
      <c r="BW61" s="519"/>
      <c r="BX61" s="519"/>
      <c r="BY61" s="519">
        <v>0</v>
      </c>
      <c r="BZ61" s="519"/>
      <c r="CA61" s="519"/>
      <c r="CB61" s="519"/>
      <c r="CC61" s="519"/>
      <c r="CD61" s="519"/>
      <c r="CE61" s="519"/>
      <c r="CF61" s="519"/>
      <c r="CG61" s="519">
        <v>0</v>
      </c>
      <c r="CH61" s="519"/>
      <c r="CI61" s="519"/>
      <c r="CJ61" s="519"/>
      <c r="CK61" s="519"/>
      <c r="CL61" s="519"/>
      <c r="CM61" s="519"/>
      <c r="CN61" s="519"/>
      <c r="CO61" s="519">
        <v>0</v>
      </c>
      <c r="CP61" s="519"/>
      <c r="CQ61" s="519"/>
      <c r="CR61" s="519"/>
      <c r="CS61" s="519"/>
      <c r="CT61" s="519"/>
      <c r="CU61" s="519"/>
      <c r="CV61" s="519"/>
      <c r="CW61" s="519">
        <v>0</v>
      </c>
      <c r="CX61" s="519"/>
      <c r="CY61" s="519"/>
      <c r="CZ61" s="519"/>
      <c r="DA61" s="519"/>
      <c r="DB61" s="519"/>
      <c r="DC61" s="519"/>
      <c r="DD61" s="519">
        <v>0</v>
      </c>
      <c r="DE61" s="519"/>
      <c r="DF61" s="519"/>
      <c r="DG61" s="519"/>
      <c r="DH61" s="519"/>
      <c r="DI61" s="519"/>
      <c r="DJ61" s="519"/>
      <c r="DK61" s="519"/>
      <c r="DL61" s="519"/>
      <c r="DM61" s="519"/>
      <c r="DN61" s="519"/>
      <c r="DO61" s="519">
        <v>0</v>
      </c>
      <c r="DP61" s="519"/>
      <c r="DQ61" s="519"/>
      <c r="DR61" s="519"/>
      <c r="DS61" s="519"/>
      <c r="DT61" s="519"/>
      <c r="DU61" s="519"/>
      <c r="DV61" s="519"/>
      <c r="DW61" s="519"/>
      <c r="DX61" s="519"/>
      <c r="DY61" s="519"/>
      <c r="DZ61" s="519">
        <v>0</v>
      </c>
      <c r="EA61" s="519"/>
      <c r="EB61" s="519"/>
      <c r="EC61" s="519"/>
      <c r="ED61" s="519"/>
      <c r="EE61" s="519"/>
      <c r="EF61" s="519"/>
      <c r="EG61" s="519"/>
      <c r="EH61" s="519">
        <v>0</v>
      </c>
      <c r="EI61" s="519"/>
      <c r="EJ61" s="519"/>
      <c r="EK61" s="519"/>
      <c r="EL61" s="519"/>
      <c r="EM61" s="519"/>
      <c r="EN61" s="519"/>
      <c r="EO61" s="519">
        <v>0</v>
      </c>
      <c r="EP61" s="519"/>
      <c r="EQ61" s="519"/>
      <c r="ER61" s="519"/>
      <c r="ES61" s="519"/>
      <c r="ET61" s="519"/>
      <c r="EU61" s="519"/>
      <c r="EV61" s="519">
        <f>SUM(BY61:EU62)</f>
        <v>0</v>
      </c>
      <c r="EW61" s="519">
        <v>4698.5828699999993</v>
      </c>
      <c r="EX61" s="519"/>
      <c r="EY61" s="519"/>
      <c r="EZ61" s="519"/>
      <c r="FA61" s="519"/>
      <c r="FB61" s="519"/>
      <c r="FC61" s="519"/>
      <c r="FD61" s="519"/>
      <c r="FE61" s="519">
        <v>116708.58287</v>
      </c>
    </row>
    <row r="62" spans="1:161" s="39" customFormat="1" ht="15" customHeight="1" x14ac:dyDescent="0.2">
      <c r="A62" s="526"/>
      <c r="B62" s="526"/>
      <c r="C62" s="526"/>
      <c r="D62" s="526"/>
      <c r="E62" s="526"/>
      <c r="F62" s="152"/>
      <c r="G62" s="520" t="s">
        <v>139</v>
      </c>
      <c r="H62" s="520"/>
      <c r="I62" s="520"/>
      <c r="J62" s="520"/>
      <c r="K62" s="520"/>
      <c r="L62" s="520"/>
      <c r="M62" s="520"/>
      <c r="N62" s="520"/>
      <c r="O62" s="520"/>
      <c r="P62" s="520"/>
      <c r="Q62" s="520"/>
      <c r="R62" s="520"/>
      <c r="S62" s="520"/>
      <c r="T62" s="520"/>
      <c r="U62" s="520"/>
      <c r="V62" s="520"/>
      <c r="W62" s="520"/>
      <c r="X62" s="520"/>
      <c r="Y62" s="520"/>
      <c r="Z62" s="520"/>
      <c r="AA62" s="520"/>
      <c r="AB62" s="520"/>
      <c r="AC62" s="520"/>
      <c r="AD62" s="520"/>
      <c r="AE62" s="520"/>
      <c r="AF62" s="520"/>
      <c r="AG62" s="520"/>
      <c r="AH62" s="520"/>
      <c r="AI62" s="520"/>
      <c r="AJ62" s="520"/>
      <c r="AK62" s="520"/>
      <c r="AL62" s="520"/>
      <c r="AM62" s="520"/>
      <c r="AN62" s="520"/>
      <c r="AO62" s="520"/>
      <c r="AP62" s="518"/>
      <c r="AQ62" s="518"/>
      <c r="AR62" s="518"/>
      <c r="AS62" s="518"/>
      <c r="AT62" s="518"/>
      <c r="AU62" s="518"/>
      <c r="AV62" s="518"/>
      <c r="AW62" s="519"/>
      <c r="AX62" s="519"/>
      <c r="AY62" s="519"/>
      <c r="AZ62" s="519"/>
      <c r="BA62" s="519"/>
      <c r="BB62" s="519"/>
      <c r="BC62" s="519"/>
      <c r="BD62" s="519"/>
      <c r="BE62" s="519"/>
      <c r="BF62" s="519"/>
      <c r="BG62" s="519"/>
      <c r="BH62" s="519"/>
      <c r="BI62" s="519"/>
      <c r="BJ62" s="519"/>
      <c r="BK62" s="519"/>
      <c r="BL62" s="519"/>
      <c r="BM62" s="519"/>
      <c r="BN62" s="519"/>
      <c r="BO62" s="519"/>
      <c r="BP62" s="519"/>
      <c r="BQ62" s="519"/>
      <c r="BR62" s="519"/>
      <c r="BS62" s="519"/>
      <c r="BT62" s="519"/>
      <c r="BU62" s="519"/>
      <c r="BV62" s="519"/>
      <c r="BW62" s="519"/>
      <c r="BX62" s="519"/>
      <c r="BY62" s="519"/>
      <c r="BZ62" s="519"/>
      <c r="CA62" s="519"/>
      <c r="CB62" s="519"/>
      <c r="CC62" s="519"/>
      <c r="CD62" s="519"/>
      <c r="CE62" s="519"/>
      <c r="CF62" s="519"/>
      <c r="CG62" s="519"/>
      <c r="CH62" s="519"/>
      <c r="CI62" s="519"/>
      <c r="CJ62" s="519"/>
      <c r="CK62" s="519"/>
      <c r="CL62" s="519"/>
      <c r="CM62" s="519"/>
      <c r="CN62" s="519"/>
      <c r="CO62" s="519"/>
      <c r="CP62" s="519"/>
      <c r="CQ62" s="519"/>
      <c r="CR62" s="519"/>
      <c r="CS62" s="519"/>
      <c r="CT62" s="519"/>
      <c r="CU62" s="519"/>
      <c r="CV62" s="519"/>
      <c r="CW62" s="519"/>
      <c r="CX62" s="519"/>
      <c r="CY62" s="519"/>
      <c r="CZ62" s="519"/>
      <c r="DA62" s="519"/>
      <c r="DB62" s="519"/>
      <c r="DC62" s="519"/>
      <c r="DD62" s="519"/>
      <c r="DE62" s="519"/>
      <c r="DF62" s="519"/>
      <c r="DG62" s="519"/>
      <c r="DH62" s="519"/>
      <c r="DI62" s="519"/>
      <c r="DJ62" s="519"/>
      <c r="DK62" s="519"/>
      <c r="DL62" s="519"/>
      <c r="DM62" s="519"/>
      <c r="DN62" s="519"/>
      <c r="DO62" s="519"/>
      <c r="DP62" s="519"/>
      <c r="DQ62" s="519"/>
      <c r="DR62" s="519"/>
      <c r="DS62" s="519"/>
      <c r="DT62" s="519"/>
      <c r="DU62" s="519"/>
      <c r="DV62" s="519"/>
      <c r="DW62" s="519"/>
      <c r="DX62" s="519"/>
      <c r="DY62" s="519"/>
      <c r="DZ62" s="519"/>
      <c r="EA62" s="519"/>
      <c r="EB62" s="519"/>
      <c r="EC62" s="519"/>
      <c r="ED62" s="519"/>
      <c r="EE62" s="519"/>
      <c r="EF62" s="519"/>
      <c r="EG62" s="519"/>
      <c r="EH62" s="519"/>
      <c r="EI62" s="519"/>
      <c r="EJ62" s="519"/>
      <c r="EK62" s="519"/>
      <c r="EL62" s="519"/>
      <c r="EM62" s="519"/>
      <c r="EN62" s="519"/>
      <c r="EO62" s="519"/>
      <c r="EP62" s="519"/>
      <c r="EQ62" s="519"/>
      <c r="ER62" s="519"/>
      <c r="ES62" s="519"/>
      <c r="ET62" s="519"/>
      <c r="EU62" s="519"/>
      <c r="EV62" s="519"/>
      <c r="EW62" s="519"/>
      <c r="EX62" s="519"/>
      <c r="EY62" s="519"/>
      <c r="EZ62" s="519"/>
      <c r="FA62" s="519"/>
      <c r="FB62" s="519"/>
      <c r="FC62" s="519"/>
      <c r="FD62" s="519"/>
      <c r="FE62" s="519"/>
    </row>
    <row r="63" spans="1:161" s="39" customFormat="1" ht="54.75" hidden="1" customHeight="1" x14ac:dyDescent="0.2">
      <c r="A63" s="491" t="s">
        <v>36</v>
      </c>
      <c r="B63" s="491"/>
      <c r="C63" s="491"/>
      <c r="D63" s="491"/>
      <c r="E63" s="491"/>
      <c r="F63" s="38"/>
      <c r="G63" s="521" t="s">
        <v>602</v>
      </c>
      <c r="H63" s="521"/>
      <c r="I63" s="521"/>
      <c r="J63" s="521"/>
      <c r="K63" s="521"/>
      <c r="L63" s="521"/>
      <c r="M63" s="521"/>
      <c r="N63" s="521"/>
      <c r="O63" s="521"/>
      <c r="P63" s="521"/>
      <c r="Q63" s="521"/>
      <c r="R63" s="521"/>
      <c r="S63" s="521"/>
      <c r="T63" s="521"/>
      <c r="U63" s="521"/>
      <c r="V63" s="521"/>
      <c r="W63" s="521"/>
      <c r="X63" s="521"/>
      <c r="Y63" s="521"/>
      <c r="Z63" s="521"/>
      <c r="AA63" s="521"/>
      <c r="AB63" s="521"/>
      <c r="AC63" s="521"/>
      <c r="AD63" s="521"/>
      <c r="AE63" s="521"/>
      <c r="AF63" s="521"/>
      <c r="AG63" s="521"/>
      <c r="AH63" s="521"/>
      <c r="AI63" s="521"/>
      <c r="AJ63" s="521"/>
      <c r="AK63" s="521"/>
      <c r="AL63" s="521"/>
      <c r="AM63" s="521"/>
      <c r="AN63" s="521"/>
      <c r="AO63" s="522"/>
      <c r="AP63" s="502"/>
      <c r="AQ63" s="502"/>
      <c r="AR63" s="502"/>
      <c r="AS63" s="502"/>
      <c r="AT63" s="502"/>
      <c r="AU63" s="502"/>
      <c r="AV63" s="502"/>
      <c r="AW63" s="523">
        <v>0</v>
      </c>
      <c r="AX63" s="524"/>
      <c r="AY63" s="524"/>
      <c r="AZ63" s="524"/>
      <c r="BA63" s="524"/>
      <c r="BB63" s="524"/>
      <c r="BC63" s="525"/>
      <c r="BD63" s="523">
        <v>0</v>
      </c>
      <c r="BE63" s="524"/>
      <c r="BF63" s="524"/>
      <c r="BG63" s="524"/>
      <c r="BH63" s="524"/>
      <c r="BI63" s="524"/>
      <c r="BJ63" s="525"/>
      <c r="BK63" s="523">
        <v>0</v>
      </c>
      <c r="BL63" s="524"/>
      <c r="BM63" s="524"/>
      <c r="BN63" s="524"/>
      <c r="BO63" s="524"/>
      <c r="BP63" s="524"/>
      <c r="BQ63" s="525"/>
      <c r="BR63" s="523">
        <v>0</v>
      </c>
      <c r="BS63" s="524"/>
      <c r="BT63" s="524"/>
      <c r="BU63" s="524"/>
      <c r="BV63" s="524"/>
      <c r="BW63" s="524"/>
      <c r="BX63" s="525"/>
      <c r="BY63" s="523">
        <v>0</v>
      </c>
      <c r="BZ63" s="524"/>
      <c r="CA63" s="524"/>
      <c r="CB63" s="524"/>
      <c r="CC63" s="524"/>
      <c r="CD63" s="524"/>
      <c r="CE63" s="524"/>
      <c r="CF63" s="525"/>
      <c r="CG63" s="523">
        <v>0</v>
      </c>
      <c r="CH63" s="524"/>
      <c r="CI63" s="524"/>
      <c r="CJ63" s="524"/>
      <c r="CK63" s="524"/>
      <c r="CL63" s="524"/>
      <c r="CM63" s="524"/>
      <c r="CN63" s="525"/>
      <c r="CO63" s="523">
        <v>0</v>
      </c>
      <c r="CP63" s="524"/>
      <c r="CQ63" s="524"/>
      <c r="CR63" s="524"/>
      <c r="CS63" s="524"/>
      <c r="CT63" s="524"/>
      <c r="CU63" s="524"/>
      <c r="CV63" s="525"/>
      <c r="CW63" s="523">
        <v>0</v>
      </c>
      <c r="CX63" s="524"/>
      <c r="CY63" s="524"/>
      <c r="CZ63" s="524"/>
      <c r="DA63" s="524"/>
      <c r="DB63" s="524"/>
      <c r="DC63" s="525"/>
      <c r="DD63" s="523">
        <v>0</v>
      </c>
      <c r="DE63" s="524"/>
      <c r="DF63" s="524"/>
      <c r="DG63" s="524"/>
      <c r="DH63" s="524"/>
      <c r="DI63" s="524"/>
      <c r="DJ63" s="524"/>
      <c r="DK63" s="524"/>
      <c r="DL63" s="524"/>
      <c r="DM63" s="524"/>
      <c r="DN63" s="525"/>
      <c r="DO63" s="523">
        <v>0</v>
      </c>
      <c r="DP63" s="524"/>
      <c r="DQ63" s="524"/>
      <c r="DR63" s="524"/>
      <c r="DS63" s="524"/>
      <c r="DT63" s="524"/>
      <c r="DU63" s="524"/>
      <c r="DV63" s="524"/>
      <c r="DW63" s="524"/>
      <c r="DX63" s="524"/>
      <c r="DY63" s="525"/>
      <c r="DZ63" s="523">
        <v>0</v>
      </c>
      <c r="EA63" s="524"/>
      <c r="EB63" s="524"/>
      <c r="EC63" s="524"/>
      <c r="ED63" s="524"/>
      <c r="EE63" s="524"/>
      <c r="EF63" s="524"/>
      <c r="EG63" s="525"/>
      <c r="EH63" s="523">
        <v>0</v>
      </c>
      <c r="EI63" s="524"/>
      <c r="EJ63" s="524"/>
      <c r="EK63" s="524"/>
      <c r="EL63" s="524"/>
      <c r="EM63" s="524"/>
      <c r="EN63" s="525"/>
      <c r="EO63" s="523">
        <v>0</v>
      </c>
      <c r="EP63" s="524"/>
      <c r="EQ63" s="524"/>
      <c r="ER63" s="524"/>
      <c r="ES63" s="524"/>
      <c r="ET63" s="524"/>
      <c r="EU63" s="525"/>
      <c r="EV63" s="190">
        <f>SUM(BY63:EU63)</f>
        <v>0</v>
      </c>
      <c r="EW63" s="523">
        <v>0</v>
      </c>
      <c r="EX63" s="524"/>
      <c r="EY63" s="524"/>
      <c r="EZ63" s="524"/>
      <c r="FA63" s="524"/>
      <c r="FB63" s="524"/>
      <c r="FC63" s="524"/>
      <c r="FD63" s="525"/>
      <c r="FE63" s="191">
        <v>0</v>
      </c>
    </row>
    <row r="64" spans="1:161" s="10" customFormat="1" x14ac:dyDescent="0.2">
      <c r="A64" s="16"/>
      <c r="B64" s="16"/>
      <c r="C64" s="16"/>
      <c r="D64" s="16"/>
      <c r="E64" s="16"/>
      <c r="F64" s="16"/>
      <c r="G64" s="16"/>
      <c r="H64" s="16"/>
      <c r="I64" s="17"/>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40"/>
      <c r="AT64" s="40"/>
      <c r="AU64" s="40"/>
      <c r="AV64" s="40"/>
      <c r="AW64" s="40"/>
      <c r="AX64" s="40"/>
      <c r="AY64" s="40"/>
      <c r="AZ64" s="40"/>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row>
    <row r="65" spans="1:167" s="29" customFormat="1" x14ac:dyDescent="0.25">
      <c r="A65" s="447" t="s">
        <v>125</v>
      </c>
      <c r="B65" s="447"/>
      <c r="C65" s="447"/>
      <c r="D65" s="447"/>
      <c r="E65" s="447"/>
      <c r="F65" s="447"/>
      <c r="G65" s="447"/>
      <c r="H65" s="447"/>
      <c r="I65" s="447"/>
      <c r="J65" s="447"/>
      <c r="K65" s="447"/>
      <c r="L65" s="447"/>
      <c r="M65" s="447"/>
      <c r="N65" s="447"/>
      <c r="O65" s="447"/>
      <c r="P65" s="447"/>
      <c r="Q65" s="447"/>
      <c r="R65" s="447"/>
      <c r="S65" s="447"/>
      <c r="T65" s="447"/>
      <c r="U65" s="447"/>
      <c r="V65" s="447"/>
      <c r="W65" s="447"/>
      <c r="X65" s="447"/>
      <c r="Y65" s="447"/>
      <c r="Z65" s="447"/>
      <c r="AA65" s="447"/>
      <c r="AB65" s="447"/>
      <c r="AC65" s="447"/>
      <c r="AD65" s="447"/>
      <c r="AE65" s="447"/>
      <c r="AF65" s="447"/>
      <c r="AG65" s="447"/>
      <c r="AH65" s="447"/>
      <c r="AI65" s="447"/>
      <c r="AJ65" s="447"/>
      <c r="AK65" s="447"/>
      <c r="AL65" s="447"/>
      <c r="AM65" s="447"/>
      <c r="AN65" s="447"/>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20"/>
      <c r="BO65" s="20"/>
      <c r="BP65" s="447" t="s">
        <v>911</v>
      </c>
      <c r="BQ65" s="447"/>
      <c r="BR65" s="447"/>
      <c r="BS65" s="447"/>
      <c r="BT65" s="447"/>
      <c r="BU65" s="447"/>
      <c r="BV65" s="447"/>
      <c r="BW65" s="447"/>
      <c r="BX65" s="447"/>
      <c r="BY65" s="447"/>
      <c r="BZ65" s="447"/>
      <c r="CA65" s="447"/>
      <c r="CB65" s="447"/>
      <c r="CC65" s="447"/>
      <c r="CD65" s="447"/>
      <c r="CE65" s="447"/>
      <c r="CF65" s="447"/>
      <c r="CG65" s="447"/>
      <c r="CH65" s="447"/>
      <c r="CI65" s="447"/>
      <c r="CJ65" s="447"/>
      <c r="CK65" s="447"/>
      <c r="CL65" s="447"/>
      <c r="CM65" s="447"/>
      <c r="CN65" s="447"/>
      <c r="CO65" s="447"/>
      <c r="CP65" s="447"/>
      <c r="CQ65" s="447"/>
      <c r="CR65" s="447"/>
      <c r="CS65" s="447"/>
      <c r="CT65" s="447"/>
      <c r="CU65" s="447"/>
      <c r="CV65" s="447"/>
      <c r="CW65" s="447"/>
      <c r="CX65" s="447"/>
      <c r="CY65" s="447"/>
      <c r="CZ65" s="447"/>
      <c r="DA65" s="447"/>
      <c r="EV65" s="143"/>
      <c r="FG65" s="143"/>
      <c r="FH65" s="143"/>
      <c r="FI65" s="143"/>
      <c r="FJ65" s="143"/>
      <c r="FK65" s="143"/>
    </row>
    <row r="66" spans="1:167" s="21" customFormat="1" ht="12" x14ac:dyDescent="0.2">
      <c r="A66" s="446" t="s">
        <v>49</v>
      </c>
      <c r="B66" s="446"/>
      <c r="C66" s="446"/>
      <c r="D66" s="446"/>
      <c r="E66" s="446"/>
      <c r="F66" s="446"/>
      <c r="G66" s="446"/>
      <c r="H66" s="446"/>
      <c r="I66" s="446"/>
      <c r="J66" s="446"/>
      <c r="K66" s="446"/>
      <c r="L66" s="446"/>
      <c r="M66" s="446"/>
      <c r="N66" s="446"/>
      <c r="O66" s="446"/>
      <c r="P66" s="446"/>
      <c r="Q66" s="446"/>
      <c r="R66" s="446"/>
      <c r="S66" s="446"/>
      <c r="T66" s="446"/>
      <c r="U66" s="446"/>
      <c r="V66" s="446"/>
      <c r="W66" s="446"/>
      <c r="X66" s="446"/>
      <c r="Y66" s="446"/>
      <c r="Z66" s="446"/>
      <c r="AA66" s="446"/>
      <c r="AB66" s="446"/>
      <c r="AC66" s="446"/>
      <c r="AD66" s="446"/>
      <c r="AE66" s="446"/>
      <c r="AF66" s="446"/>
      <c r="AG66" s="446"/>
      <c r="AH66" s="446"/>
      <c r="AI66" s="446"/>
      <c r="AJ66" s="446"/>
      <c r="AK66" s="446"/>
      <c r="AL66" s="446"/>
      <c r="AM66" s="446"/>
      <c r="AN66" s="446"/>
      <c r="AQ66" s="449" t="s">
        <v>50</v>
      </c>
      <c r="AR66" s="449"/>
      <c r="AS66" s="449"/>
      <c r="AT66" s="449"/>
      <c r="AU66" s="449"/>
      <c r="AV66" s="449"/>
      <c r="AW66" s="449"/>
      <c r="AX66" s="449"/>
      <c r="AY66" s="449"/>
      <c r="AZ66" s="449"/>
      <c r="BA66" s="449"/>
      <c r="BB66" s="449"/>
      <c r="BC66" s="449"/>
      <c r="BD66" s="449"/>
      <c r="BE66" s="449"/>
      <c r="BF66" s="449"/>
      <c r="BG66" s="449"/>
      <c r="BH66" s="449"/>
      <c r="BI66" s="449"/>
      <c r="BJ66" s="449"/>
      <c r="BK66" s="449"/>
      <c r="BL66" s="449"/>
      <c r="BM66" s="449"/>
      <c r="BN66" s="27"/>
      <c r="BO66" s="27"/>
      <c r="BP66" s="446" t="s">
        <v>2</v>
      </c>
      <c r="BQ66" s="446"/>
      <c r="BR66" s="446"/>
      <c r="BS66" s="446"/>
      <c r="BT66" s="446"/>
      <c r="BU66" s="446"/>
      <c r="BV66" s="446"/>
      <c r="BW66" s="446"/>
      <c r="BX66" s="446"/>
      <c r="BY66" s="446"/>
      <c r="BZ66" s="446"/>
      <c r="CA66" s="446"/>
      <c r="CB66" s="446"/>
      <c r="CC66" s="446"/>
      <c r="CD66" s="446"/>
      <c r="CE66" s="446"/>
      <c r="CF66" s="446"/>
      <c r="CG66" s="446"/>
      <c r="CH66" s="446"/>
      <c r="CI66" s="446"/>
      <c r="CJ66" s="446"/>
      <c r="CK66" s="446"/>
      <c r="CL66" s="446"/>
      <c r="CM66" s="446"/>
      <c r="CN66" s="446"/>
      <c r="CO66" s="446"/>
      <c r="CP66" s="446"/>
      <c r="CQ66" s="446"/>
      <c r="CR66" s="446"/>
      <c r="CS66" s="446"/>
      <c r="CT66" s="446"/>
      <c r="CU66" s="446"/>
      <c r="CV66" s="446"/>
      <c r="CW66" s="446"/>
      <c r="CX66" s="446"/>
      <c r="CY66" s="446"/>
      <c r="CZ66" s="446"/>
      <c r="DA66" s="446"/>
    </row>
    <row r="67" spans="1:167" s="22" customFormat="1" x14ac:dyDescent="0.2">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O67" s="2"/>
      <c r="AP67" s="2"/>
      <c r="AQ67" s="2"/>
      <c r="AR67" s="2"/>
      <c r="AS67" s="2"/>
      <c r="AT67" s="2"/>
      <c r="AU67" s="2"/>
      <c r="AV67" s="2"/>
      <c r="AW67" s="2"/>
      <c r="AX67" s="2"/>
      <c r="AY67" s="2"/>
      <c r="AZ67" s="2"/>
      <c r="BA67" s="2"/>
      <c r="BB67" s="2"/>
      <c r="BC67" s="2"/>
      <c r="BD67" s="2"/>
      <c r="BE67" s="2"/>
      <c r="BF67" s="2"/>
      <c r="BG67" s="2"/>
      <c r="BH67" s="2"/>
      <c r="BI67" s="2"/>
      <c r="BJ67" s="2"/>
      <c r="BK67" s="2"/>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row>
    <row r="68" spans="1:167" s="4" customFormat="1" x14ac:dyDescent="0.25">
      <c r="A68" s="469" t="s">
        <v>51</v>
      </c>
      <c r="B68" s="469"/>
      <c r="C68" s="468" t="str">
        <f>Баланс!C79</f>
        <v>31</v>
      </c>
      <c r="D68" s="447"/>
      <c r="E68" s="447"/>
      <c r="F68" s="447"/>
      <c r="G68" s="470" t="s">
        <v>52</v>
      </c>
      <c r="H68" s="470"/>
      <c r="I68" s="470"/>
      <c r="J68" s="488" t="str">
        <f>Баланс!J79</f>
        <v>марта</v>
      </c>
      <c r="K68" s="488"/>
      <c r="L68" s="488"/>
      <c r="M68" s="488"/>
      <c r="N68" s="488"/>
      <c r="O68" s="488"/>
      <c r="P68" s="488"/>
      <c r="Q68" s="488"/>
      <c r="R68" s="488"/>
      <c r="S68" s="488"/>
      <c r="T68" s="488"/>
      <c r="U68" s="488"/>
      <c r="V68" s="488"/>
      <c r="W68" s="488"/>
      <c r="X68" s="488"/>
      <c r="Y68" s="25"/>
      <c r="Z68" s="468" t="s">
        <v>753</v>
      </c>
      <c r="AA68" s="468"/>
      <c r="AB68" s="468"/>
      <c r="AC68" s="468"/>
      <c r="AD68" s="468"/>
      <c r="AE68" s="468"/>
      <c r="AF68" s="468"/>
      <c r="AG68" s="468"/>
      <c r="AH68" s="470" t="s">
        <v>0</v>
      </c>
      <c r="AI68" s="470"/>
      <c r="AJ68" s="470"/>
      <c r="AK68" s="470"/>
    </row>
    <row r="69" spans="1:167" ht="3" customHeight="1" x14ac:dyDescent="0.25"/>
  </sheetData>
  <mergeCells count="703">
    <mergeCell ref="A68:B68"/>
    <mergeCell ref="C68:F68"/>
    <mergeCell ref="G68:I68"/>
    <mergeCell ref="J68:X68"/>
    <mergeCell ref="Z68:AG68"/>
    <mergeCell ref="AH68:AK68"/>
    <mergeCell ref="A65:AN65"/>
    <mergeCell ref="AQ65:BM65"/>
    <mergeCell ref="BP65:DA65"/>
    <mergeCell ref="A66:AN66"/>
    <mergeCell ref="AQ66:BM66"/>
    <mergeCell ref="BP66:DA66"/>
    <mergeCell ref="EH63:EN63"/>
    <mergeCell ref="EO63:EU63"/>
    <mergeCell ref="EW63:FD63"/>
    <mergeCell ref="BR63:BX63"/>
    <mergeCell ref="BY63:CF63"/>
    <mergeCell ref="CG63:CN63"/>
    <mergeCell ref="CO63:CV63"/>
    <mergeCell ref="CW63:DC63"/>
    <mergeCell ref="DD63:DN63"/>
    <mergeCell ref="FE61:FE62"/>
    <mergeCell ref="G62:AO62"/>
    <mergeCell ref="A63:E63"/>
    <mergeCell ref="G63:AO63"/>
    <mergeCell ref="AP63:AV63"/>
    <mergeCell ref="AW63:BC63"/>
    <mergeCell ref="BD63:BJ63"/>
    <mergeCell ref="BK63:BQ63"/>
    <mergeCell ref="CO61:CV62"/>
    <mergeCell ref="CW61:DC62"/>
    <mergeCell ref="DD61:DN62"/>
    <mergeCell ref="DO61:DY62"/>
    <mergeCell ref="DZ61:EG62"/>
    <mergeCell ref="EH61:EN62"/>
    <mergeCell ref="AW61:BC62"/>
    <mergeCell ref="BD61:BJ62"/>
    <mergeCell ref="BK61:BQ62"/>
    <mergeCell ref="BR61:BX62"/>
    <mergeCell ref="BY61:CF62"/>
    <mergeCell ref="CG61:CN62"/>
    <mergeCell ref="A61:E62"/>
    <mergeCell ref="R61:U61"/>
    <mergeCell ref="DO63:DY63"/>
    <mergeCell ref="DZ63:EG63"/>
    <mergeCell ref="W61:AE61"/>
    <mergeCell ref="AF61:AH61"/>
    <mergeCell ref="AI61:AK61"/>
    <mergeCell ref="AP61:AV62"/>
    <mergeCell ref="DO60:DY60"/>
    <mergeCell ref="DZ60:EG60"/>
    <mergeCell ref="EH60:EN60"/>
    <mergeCell ref="EO60:EU60"/>
    <mergeCell ref="EW60:FD60"/>
    <mergeCell ref="EO61:EU62"/>
    <mergeCell ref="EW61:FD62"/>
    <mergeCell ref="BR60:BX60"/>
    <mergeCell ref="BY60:CF60"/>
    <mergeCell ref="CG60:CN60"/>
    <mergeCell ref="CO60:CV60"/>
    <mergeCell ref="CW60:DC60"/>
    <mergeCell ref="DD60:DN60"/>
    <mergeCell ref="EV61:EV62"/>
    <mergeCell ref="A60:E60"/>
    <mergeCell ref="G60:AO60"/>
    <mergeCell ref="AP60:AV60"/>
    <mergeCell ref="AW60:BC60"/>
    <mergeCell ref="BD60:BJ60"/>
    <mergeCell ref="BK60:BQ60"/>
    <mergeCell ref="DZ59:EG59"/>
    <mergeCell ref="EH59:EN59"/>
    <mergeCell ref="EO59:EU59"/>
    <mergeCell ref="A59:E59"/>
    <mergeCell ref="G59:AO59"/>
    <mergeCell ref="AP59:AV59"/>
    <mergeCell ref="AW59:BC59"/>
    <mergeCell ref="BD59:BJ59"/>
    <mergeCell ref="BK59:BQ59"/>
    <mergeCell ref="EW59:FD59"/>
    <mergeCell ref="BR59:BX59"/>
    <mergeCell ref="BY59:CF59"/>
    <mergeCell ref="CG59:CN59"/>
    <mergeCell ref="CO59:CV59"/>
    <mergeCell ref="CW59:DC59"/>
    <mergeCell ref="DD59:DN59"/>
    <mergeCell ref="EO58:EU58"/>
    <mergeCell ref="EW58:FD58"/>
    <mergeCell ref="BR58:BX58"/>
    <mergeCell ref="BY58:CF58"/>
    <mergeCell ref="CG58:CN58"/>
    <mergeCell ref="CO58:CV58"/>
    <mergeCell ref="CW58:DC58"/>
    <mergeCell ref="DD58:DN58"/>
    <mergeCell ref="DO58:DY58"/>
    <mergeCell ref="DZ58:EG58"/>
    <mergeCell ref="EH58:EN58"/>
    <mergeCell ref="A58:E58"/>
    <mergeCell ref="G58:AO58"/>
    <mergeCell ref="AP58:AV58"/>
    <mergeCell ref="AW58:BC58"/>
    <mergeCell ref="BD58:BJ58"/>
    <mergeCell ref="BK58:BQ58"/>
    <mergeCell ref="DO59:DY59"/>
    <mergeCell ref="DZ57:EG57"/>
    <mergeCell ref="EH57:EN57"/>
    <mergeCell ref="A57:E57"/>
    <mergeCell ref="G57:AO57"/>
    <mergeCell ref="AP57:AV57"/>
    <mergeCell ref="AW57:BC57"/>
    <mergeCell ref="BD57:BJ57"/>
    <mergeCell ref="BK57:BQ57"/>
    <mergeCell ref="EO57:EU57"/>
    <mergeCell ref="EW57:FD57"/>
    <mergeCell ref="BR57:BX57"/>
    <mergeCell ref="BY57:CF57"/>
    <mergeCell ref="CG57:CN57"/>
    <mergeCell ref="CO57:CV57"/>
    <mergeCell ref="CW57:DC57"/>
    <mergeCell ref="DD57:DN57"/>
    <mergeCell ref="EO56:EU56"/>
    <mergeCell ref="EW56:FD56"/>
    <mergeCell ref="BR56:BX56"/>
    <mergeCell ref="BY56:CF56"/>
    <mergeCell ref="CG56:CN56"/>
    <mergeCell ref="CO56:CV56"/>
    <mergeCell ref="CW56:DC56"/>
    <mergeCell ref="DD56:DN56"/>
    <mergeCell ref="DO56:DY56"/>
    <mergeCell ref="DZ56:EG56"/>
    <mergeCell ref="EH56:EN56"/>
    <mergeCell ref="A56:E56"/>
    <mergeCell ref="G56:AO56"/>
    <mergeCell ref="AP56:AV56"/>
    <mergeCell ref="AW56:BC56"/>
    <mergeCell ref="BD56:BJ56"/>
    <mergeCell ref="BK56:BQ56"/>
    <mergeCell ref="DO57:DY57"/>
    <mergeCell ref="DZ55:EG55"/>
    <mergeCell ref="EH55:EN55"/>
    <mergeCell ref="A55:E55"/>
    <mergeCell ref="G55:AO55"/>
    <mergeCell ref="AP55:AV55"/>
    <mergeCell ref="AW55:BC55"/>
    <mergeCell ref="BD55:BJ55"/>
    <mergeCell ref="BK55:BQ55"/>
    <mergeCell ref="EO55:EU55"/>
    <mergeCell ref="EW55:FD55"/>
    <mergeCell ref="BR55:BX55"/>
    <mergeCell ref="BY55:CF55"/>
    <mergeCell ref="CG55:CN55"/>
    <mergeCell ref="CO55:CV55"/>
    <mergeCell ref="CW55:DC55"/>
    <mergeCell ref="DD55:DN55"/>
    <mergeCell ref="EO54:EU54"/>
    <mergeCell ref="EW54:FD54"/>
    <mergeCell ref="BR54:BX54"/>
    <mergeCell ref="BY54:CF54"/>
    <mergeCell ref="CG54:CN54"/>
    <mergeCell ref="CO54:CV54"/>
    <mergeCell ref="CW54:DC54"/>
    <mergeCell ref="DD54:DN54"/>
    <mergeCell ref="DO54:DY54"/>
    <mergeCell ref="DZ54:EG54"/>
    <mergeCell ref="EH54:EN54"/>
    <mergeCell ref="DO55:DY55"/>
    <mergeCell ref="A54:E54"/>
    <mergeCell ref="G54:AO54"/>
    <mergeCell ref="AP54:AV54"/>
    <mergeCell ref="AW54:BC54"/>
    <mergeCell ref="BD54:BJ54"/>
    <mergeCell ref="BK54:BQ54"/>
    <mergeCell ref="EO53:EU53"/>
    <mergeCell ref="EW53:FD53"/>
    <mergeCell ref="BR53:BX53"/>
    <mergeCell ref="BY53:CF53"/>
    <mergeCell ref="CG53:CN53"/>
    <mergeCell ref="CO53:CV53"/>
    <mergeCell ref="CW53:DC53"/>
    <mergeCell ref="DD53:DN53"/>
    <mergeCell ref="DZ53:EG53"/>
    <mergeCell ref="EH53:EN53"/>
    <mergeCell ref="A53:E53"/>
    <mergeCell ref="G53:AO53"/>
    <mergeCell ref="AP53:AV53"/>
    <mergeCell ref="AW53:BC53"/>
    <mergeCell ref="BD53:BJ53"/>
    <mergeCell ref="BK53:BQ53"/>
    <mergeCell ref="DO53:DY53"/>
    <mergeCell ref="EH52:EN52"/>
    <mergeCell ref="EH51:EN51"/>
    <mergeCell ref="EO51:EU51"/>
    <mergeCell ref="CG51:CN51"/>
    <mergeCell ref="CO51:CV51"/>
    <mergeCell ref="CW51:DC51"/>
    <mergeCell ref="DD51:DN51"/>
    <mergeCell ref="EW51:FD51"/>
    <mergeCell ref="BR51:BX51"/>
    <mergeCell ref="BY51:CF51"/>
    <mergeCell ref="EO52:EU52"/>
    <mergeCell ref="EW52:FD52"/>
    <mergeCell ref="BR52:BX52"/>
    <mergeCell ref="BY52:CF52"/>
    <mergeCell ref="CG52:CN52"/>
    <mergeCell ref="CO52:CV52"/>
    <mergeCell ref="CW52:DC52"/>
    <mergeCell ref="A52:E52"/>
    <mergeCell ref="G52:AO52"/>
    <mergeCell ref="AP52:AV52"/>
    <mergeCell ref="AW52:BC52"/>
    <mergeCell ref="BD52:BJ52"/>
    <mergeCell ref="BK52:BQ52"/>
    <mergeCell ref="DO51:DY51"/>
    <mergeCell ref="DZ51:EG51"/>
    <mergeCell ref="A51:E51"/>
    <mergeCell ref="G51:AO51"/>
    <mergeCell ref="AP51:AV51"/>
    <mergeCell ref="AW51:BC51"/>
    <mergeCell ref="BD51:BJ51"/>
    <mergeCell ref="BK51:BQ51"/>
    <mergeCell ref="DD52:DN52"/>
    <mergeCell ref="DO52:DY52"/>
    <mergeCell ref="DZ52:EG52"/>
    <mergeCell ref="BR45:BX45"/>
    <mergeCell ref="BY45:CF45"/>
    <mergeCell ref="CG45:CN45"/>
    <mergeCell ref="CO45:CV45"/>
    <mergeCell ref="CW45:DC45"/>
    <mergeCell ref="DD45:DN45"/>
    <mergeCell ref="DO45:DY45"/>
    <mergeCell ref="CO46:CV47"/>
    <mergeCell ref="CW46:DC47"/>
    <mergeCell ref="DD46:DN47"/>
    <mergeCell ref="BR46:BX47"/>
    <mergeCell ref="BY46:CF47"/>
    <mergeCell ref="CG46:CN47"/>
    <mergeCell ref="A45:E45"/>
    <mergeCell ref="G45:AO45"/>
    <mergeCell ref="AP45:AV45"/>
    <mergeCell ref="AW45:BC45"/>
    <mergeCell ref="BD45:BJ45"/>
    <mergeCell ref="BK45:BQ45"/>
    <mergeCell ref="W46:AE46"/>
    <mergeCell ref="AF46:AH46"/>
    <mergeCell ref="AI46:AK46"/>
    <mergeCell ref="AP46:AV47"/>
    <mergeCell ref="G47:AO47"/>
    <mergeCell ref="A46:E47"/>
    <mergeCell ref="R46:U46"/>
    <mergeCell ref="AW46:BC47"/>
    <mergeCell ref="BD46:BJ47"/>
    <mergeCell ref="BK46:BQ47"/>
    <mergeCell ref="A44:E44"/>
    <mergeCell ref="G44:AO44"/>
    <mergeCell ref="AP44:AV44"/>
    <mergeCell ref="AW44:BC44"/>
    <mergeCell ref="BD44:BJ44"/>
    <mergeCell ref="BK44:BQ44"/>
    <mergeCell ref="DO40:DY41"/>
    <mergeCell ref="DZ40:EG41"/>
    <mergeCell ref="EH40:EN41"/>
    <mergeCell ref="DO44:DY44"/>
    <mergeCell ref="DZ44:EG44"/>
    <mergeCell ref="EH44:EN44"/>
    <mergeCell ref="A40:E41"/>
    <mergeCell ref="R40:U40"/>
    <mergeCell ref="W40:AE40"/>
    <mergeCell ref="AF40:AH40"/>
    <mergeCell ref="AI40:AK40"/>
    <mergeCell ref="AP40:AV41"/>
    <mergeCell ref="AW40:BC41"/>
    <mergeCell ref="BD40:BJ41"/>
    <mergeCell ref="BK40:BQ41"/>
    <mergeCell ref="DZ42:EG43"/>
    <mergeCell ref="EH42:EN43"/>
    <mergeCell ref="BR44:BX44"/>
    <mergeCell ref="EO40:EU41"/>
    <mergeCell ref="EW40:FD41"/>
    <mergeCell ref="FE40:FE41"/>
    <mergeCell ref="BR40:BX41"/>
    <mergeCell ref="BY40:CF41"/>
    <mergeCell ref="CG40:CN41"/>
    <mergeCell ref="CO40:CV41"/>
    <mergeCell ref="CW40:DC41"/>
    <mergeCell ref="DD40:DN41"/>
    <mergeCell ref="EV40:EV41"/>
    <mergeCell ref="DD39:DN39"/>
    <mergeCell ref="DO39:DY39"/>
    <mergeCell ref="DZ39:EG39"/>
    <mergeCell ref="EH39:EN39"/>
    <mergeCell ref="EO39:EU39"/>
    <mergeCell ref="EW39:FD39"/>
    <mergeCell ref="BK39:BQ39"/>
    <mergeCell ref="BR39:BX39"/>
    <mergeCell ref="BY39:CF39"/>
    <mergeCell ref="CG39:CN39"/>
    <mergeCell ref="CO39:CV39"/>
    <mergeCell ref="CW39:DC39"/>
    <mergeCell ref="A39:E39"/>
    <mergeCell ref="G39:AO39"/>
    <mergeCell ref="AP39:AV39"/>
    <mergeCell ref="AW39:BC39"/>
    <mergeCell ref="BD39:BJ39"/>
    <mergeCell ref="BY38:CF38"/>
    <mergeCell ref="CG38:CN38"/>
    <mergeCell ref="CO38:CV38"/>
    <mergeCell ref="CW38:DC38"/>
    <mergeCell ref="EH38:EN38"/>
    <mergeCell ref="EO38:EU38"/>
    <mergeCell ref="EW38:FD38"/>
    <mergeCell ref="DD38:DN38"/>
    <mergeCell ref="DO38:DY38"/>
    <mergeCell ref="A37:E37"/>
    <mergeCell ref="G37:AO37"/>
    <mergeCell ref="AP37:AV37"/>
    <mergeCell ref="A38:E38"/>
    <mergeCell ref="G38:AO38"/>
    <mergeCell ref="AP38:AV38"/>
    <mergeCell ref="AW38:BC38"/>
    <mergeCell ref="BD38:BJ38"/>
    <mergeCell ref="BK38:BQ38"/>
    <mergeCell ref="BR38:BX38"/>
    <mergeCell ref="CO37:CV37"/>
    <mergeCell ref="CW37:DC37"/>
    <mergeCell ref="AW37:BC37"/>
    <mergeCell ref="BD37:BJ37"/>
    <mergeCell ref="BK37:BQ37"/>
    <mergeCell ref="BR37:BX37"/>
    <mergeCell ref="BY37:CF37"/>
    <mergeCell ref="CG37:CN37"/>
    <mergeCell ref="A36:E36"/>
    <mergeCell ref="G36:AO36"/>
    <mergeCell ref="AP36:AV36"/>
    <mergeCell ref="AW36:BC36"/>
    <mergeCell ref="BD36:BJ36"/>
    <mergeCell ref="DD36:DN36"/>
    <mergeCell ref="DO36:DY36"/>
    <mergeCell ref="DZ36:EG36"/>
    <mergeCell ref="EH36:EN36"/>
    <mergeCell ref="BK36:BQ36"/>
    <mergeCell ref="BR36:BX36"/>
    <mergeCell ref="BY36:CF36"/>
    <mergeCell ref="CG36:CN36"/>
    <mergeCell ref="CO36:CV36"/>
    <mergeCell ref="CW36:DC36"/>
    <mergeCell ref="EW36:FD36"/>
    <mergeCell ref="EO37:EU37"/>
    <mergeCell ref="EW37:FD37"/>
    <mergeCell ref="DD37:DN37"/>
    <mergeCell ref="DO37:DY37"/>
    <mergeCell ref="DZ37:EG37"/>
    <mergeCell ref="EH37:EN37"/>
    <mergeCell ref="CW34:DC34"/>
    <mergeCell ref="EO34:EU34"/>
    <mergeCell ref="EW34:FD34"/>
    <mergeCell ref="DD34:DN34"/>
    <mergeCell ref="DO34:DY34"/>
    <mergeCell ref="DZ34:EG34"/>
    <mergeCell ref="EH34:EN34"/>
    <mergeCell ref="EW33:FD33"/>
    <mergeCell ref="BK33:BQ33"/>
    <mergeCell ref="BR33:BX33"/>
    <mergeCell ref="BY33:CF33"/>
    <mergeCell ref="CG33:CN33"/>
    <mergeCell ref="CO33:CV33"/>
    <mergeCell ref="CW33:DC33"/>
    <mergeCell ref="CO35:CV35"/>
    <mergeCell ref="CW35:DC35"/>
    <mergeCell ref="EH35:EN35"/>
    <mergeCell ref="EO35:EU35"/>
    <mergeCell ref="EW35:FD35"/>
    <mergeCell ref="DD35:DN35"/>
    <mergeCell ref="DO35:DY35"/>
    <mergeCell ref="DZ35:EG35"/>
    <mergeCell ref="A35:E35"/>
    <mergeCell ref="G35:AO35"/>
    <mergeCell ref="AP35:AV35"/>
    <mergeCell ref="AW35:BC35"/>
    <mergeCell ref="BD35:BJ35"/>
    <mergeCell ref="BK35:BQ35"/>
    <mergeCell ref="BR35:BX35"/>
    <mergeCell ref="CO34:CV34"/>
    <mergeCell ref="A33:E33"/>
    <mergeCell ref="G33:AO33"/>
    <mergeCell ref="AP33:AV33"/>
    <mergeCell ref="AW33:BC33"/>
    <mergeCell ref="BD33:BJ33"/>
    <mergeCell ref="A34:E34"/>
    <mergeCell ref="G34:AO34"/>
    <mergeCell ref="AP34:AV34"/>
    <mergeCell ref="AW34:BC34"/>
    <mergeCell ref="BD34:BJ34"/>
    <mergeCell ref="BK34:BQ34"/>
    <mergeCell ref="BR34:BX34"/>
    <mergeCell ref="BY34:CF34"/>
    <mergeCell ref="CG34:CN34"/>
    <mergeCell ref="BY35:CF35"/>
    <mergeCell ref="CG35:CN35"/>
    <mergeCell ref="EW31:FD31"/>
    <mergeCell ref="A32:E32"/>
    <mergeCell ref="G32:AO32"/>
    <mergeCell ref="AP32:AV32"/>
    <mergeCell ref="AW32:BC32"/>
    <mergeCell ref="BD32:BJ32"/>
    <mergeCell ref="BK32:BQ32"/>
    <mergeCell ref="BR32:BX32"/>
    <mergeCell ref="CO31:CV31"/>
    <mergeCell ref="CW31:DC31"/>
    <mergeCell ref="DD31:DN31"/>
    <mergeCell ref="DO31:DY31"/>
    <mergeCell ref="DZ31:EG31"/>
    <mergeCell ref="EH31:EN31"/>
    <mergeCell ref="DZ32:EG32"/>
    <mergeCell ref="EH32:EN32"/>
    <mergeCell ref="EO32:EU32"/>
    <mergeCell ref="EW32:FD32"/>
    <mergeCell ref="DD32:DN32"/>
    <mergeCell ref="DO32:DY32"/>
    <mergeCell ref="A31:E31"/>
    <mergeCell ref="G31:AO31"/>
    <mergeCell ref="AP31:AV31"/>
    <mergeCell ref="BD30:BJ30"/>
    <mergeCell ref="BK30:BQ30"/>
    <mergeCell ref="BR30:BX30"/>
    <mergeCell ref="BY30:CF30"/>
    <mergeCell ref="CG30:CN30"/>
    <mergeCell ref="CO30:CV30"/>
    <mergeCell ref="CW30:DC30"/>
    <mergeCell ref="AW31:BC31"/>
    <mergeCell ref="BD31:BJ31"/>
    <mergeCell ref="BK31:BQ31"/>
    <mergeCell ref="BR31:BX31"/>
    <mergeCell ref="BY31:CF31"/>
    <mergeCell ref="CG31:CN31"/>
    <mergeCell ref="CW24:DC24"/>
    <mergeCell ref="EO25:EU26"/>
    <mergeCell ref="EW25:FD26"/>
    <mergeCell ref="FE25:FE26"/>
    <mergeCell ref="BR25:BX26"/>
    <mergeCell ref="BY25:CF26"/>
    <mergeCell ref="CG25:CN26"/>
    <mergeCell ref="CO25:CV26"/>
    <mergeCell ref="CW25:DC26"/>
    <mergeCell ref="DD25:DN26"/>
    <mergeCell ref="DO25:DY26"/>
    <mergeCell ref="DZ25:EG26"/>
    <mergeCell ref="EH25:EN26"/>
    <mergeCell ref="EW30:FD30"/>
    <mergeCell ref="EV25:EV26"/>
    <mergeCell ref="A25:E26"/>
    <mergeCell ref="R25:U25"/>
    <mergeCell ref="W25:AE25"/>
    <mergeCell ref="AF25:AH25"/>
    <mergeCell ref="AI25:AK25"/>
    <mergeCell ref="AP25:AV26"/>
    <mergeCell ref="AW25:BC26"/>
    <mergeCell ref="BD25:BJ26"/>
    <mergeCell ref="BK25:BQ26"/>
    <mergeCell ref="G26:AO26"/>
    <mergeCell ref="EW27:FD27"/>
    <mergeCell ref="A28:E29"/>
    <mergeCell ref="R28:U28"/>
    <mergeCell ref="W28:AE28"/>
    <mergeCell ref="AF28:AH28"/>
    <mergeCell ref="AI28:AK28"/>
    <mergeCell ref="AP28:AV29"/>
    <mergeCell ref="A27:E27"/>
    <mergeCell ref="A30:E30"/>
    <mergeCell ref="G30:AO30"/>
    <mergeCell ref="AP30:AV30"/>
    <mergeCell ref="AW30:BC30"/>
    <mergeCell ref="EO23:EU23"/>
    <mergeCell ref="EW23:FD23"/>
    <mergeCell ref="A24:E24"/>
    <mergeCell ref="G24:AO24"/>
    <mergeCell ref="AP24:AV24"/>
    <mergeCell ref="AW24:BC24"/>
    <mergeCell ref="BD24:BJ24"/>
    <mergeCell ref="BY23:CF23"/>
    <mergeCell ref="CG23:CN23"/>
    <mergeCell ref="CO23:CV23"/>
    <mergeCell ref="CW23:DC23"/>
    <mergeCell ref="DD23:DN23"/>
    <mergeCell ref="DO23:DY23"/>
    <mergeCell ref="DD24:DN24"/>
    <mergeCell ref="DO24:DY24"/>
    <mergeCell ref="DZ24:EG24"/>
    <mergeCell ref="EH24:EN24"/>
    <mergeCell ref="EO24:EU24"/>
    <mergeCell ref="EW24:FD24"/>
    <mergeCell ref="BK24:BQ24"/>
    <mergeCell ref="BR24:BX24"/>
    <mergeCell ref="BY24:CF24"/>
    <mergeCell ref="CG24:CN24"/>
    <mergeCell ref="CO24:CV24"/>
    <mergeCell ref="FE21:FE22"/>
    <mergeCell ref="A23:E23"/>
    <mergeCell ref="G23:AO23"/>
    <mergeCell ref="AP23:AV23"/>
    <mergeCell ref="AW23:BC23"/>
    <mergeCell ref="BD23:BJ23"/>
    <mergeCell ref="BK23:BQ23"/>
    <mergeCell ref="BR23:BX23"/>
    <mergeCell ref="CO21:CV22"/>
    <mergeCell ref="CW21:DC22"/>
    <mergeCell ref="DD21:DN22"/>
    <mergeCell ref="DO21:DY22"/>
    <mergeCell ref="DZ21:EG22"/>
    <mergeCell ref="EH21:EN22"/>
    <mergeCell ref="AW21:BC22"/>
    <mergeCell ref="BD21:BJ22"/>
    <mergeCell ref="BK21:BQ22"/>
    <mergeCell ref="BR21:BX22"/>
    <mergeCell ref="BY21:CF22"/>
    <mergeCell ref="CG21:CN22"/>
    <mergeCell ref="A21:E22"/>
    <mergeCell ref="R21:U21"/>
    <mergeCell ref="DZ23:EG23"/>
    <mergeCell ref="EH23:EN23"/>
    <mergeCell ref="DD20:DN20"/>
    <mergeCell ref="EH19:EN19"/>
    <mergeCell ref="EO19:EU19"/>
    <mergeCell ref="EW19:FD19"/>
    <mergeCell ref="DD19:DN19"/>
    <mergeCell ref="DO19:DY19"/>
    <mergeCell ref="DZ19:EG19"/>
    <mergeCell ref="EV21:EV22"/>
    <mergeCell ref="W21:AE21"/>
    <mergeCell ref="AF21:AH21"/>
    <mergeCell ref="AI21:AK21"/>
    <mergeCell ref="AP21:AV22"/>
    <mergeCell ref="DO20:DY20"/>
    <mergeCell ref="DZ20:EG20"/>
    <mergeCell ref="EH20:EN20"/>
    <mergeCell ref="EO20:EU20"/>
    <mergeCell ref="EW20:FD20"/>
    <mergeCell ref="EO21:EU22"/>
    <mergeCell ref="EW21:FD22"/>
    <mergeCell ref="A20:E20"/>
    <mergeCell ref="F20:AO20"/>
    <mergeCell ref="AP20:AV20"/>
    <mergeCell ref="AW20:BC20"/>
    <mergeCell ref="BD20:BJ20"/>
    <mergeCell ref="BK20:BQ20"/>
    <mergeCell ref="CG19:CN19"/>
    <mergeCell ref="CO19:CV19"/>
    <mergeCell ref="CW19:DC19"/>
    <mergeCell ref="BR20:BX20"/>
    <mergeCell ref="BY20:CF20"/>
    <mergeCell ref="CG20:CN20"/>
    <mergeCell ref="CO20:CV20"/>
    <mergeCell ref="CW20:DC20"/>
    <mergeCell ref="A12:FE12"/>
    <mergeCell ref="S14:FE14"/>
    <mergeCell ref="A19:E19"/>
    <mergeCell ref="F19:AO19"/>
    <mergeCell ref="AP19:AV19"/>
    <mergeCell ref="AW19:BC19"/>
    <mergeCell ref="BD19:BJ19"/>
    <mergeCell ref="BK19:BQ19"/>
    <mergeCell ref="BR19:BX19"/>
    <mergeCell ref="BY19:CF19"/>
    <mergeCell ref="A7:FE7"/>
    <mergeCell ref="BQ9:BT9"/>
    <mergeCell ref="BU9:CI9"/>
    <mergeCell ref="CK9:CR9"/>
    <mergeCell ref="CS9:CV9"/>
    <mergeCell ref="A11:FE11"/>
    <mergeCell ref="CZ3:DN4"/>
    <mergeCell ref="DO3:FE3"/>
    <mergeCell ref="DO4:DW4"/>
    <mergeCell ref="DX4:EY4"/>
    <mergeCell ref="EZ4:FE4"/>
    <mergeCell ref="CZ5:DN5"/>
    <mergeCell ref="DO5:DW5"/>
    <mergeCell ref="DX5:EY5"/>
    <mergeCell ref="EZ5:FE5"/>
    <mergeCell ref="CW27:DC27"/>
    <mergeCell ref="DD27:DN27"/>
    <mergeCell ref="DO27:DY27"/>
    <mergeCell ref="DZ27:EG27"/>
    <mergeCell ref="EH27:EN27"/>
    <mergeCell ref="EO27:EU27"/>
    <mergeCell ref="A48:E48"/>
    <mergeCell ref="G48:AO48"/>
    <mergeCell ref="AP48:AV48"/>
    <mergeCell ref="AW48:BC48"/>
    <mergeCell ref="G27:AO27"/>
    <mergeCell ref="AP27:AV27"/>
    <mergeCell ref="AW27:BC27"/>
    <mergeCell ref="BD27:BJ27"/>
    <mergeCell ref="BK27:BQ27"/>
    <mergeCell ref="BR27:BX27"/>
    <mergeCell ref="BY27:CF27"/>
    <mergeCell ref="CG27:CN27"/>
    <mergeCell ref="CO27:CV27"/>
    <mergeCell ref="DO30:DY30"/>
    <mergeCell ref="DZ30:EG30"/>
    <mergeCell ref="EH30:EN30"/>
    <mergeCell ref="EO30:EU30"/>
    <mergeCell ref="CW32:DC32"/>
    <mergeCell ref="AW28:BC29"/>
    <mergeCell ref="BD28:BJ29"/>
    <mergeCell ref="BK28:BQ29"/>
    <mergeCell ref="BR28:BX29"/>
    <mergeCell ref="BY28:CF29"/>
    <mergeCell ref="CG28:CN29"/>
    <mergeCell ref="CO28:CV29"/>
    <mergeCell ref="CW28:DC29"/>
    <mergeCell ref="DD28:DN29"/>
    <mergeCell ref="EW28:FD29"/>
    <mergeCell ref="FE28:FE29"/>
    <mergeCell ref="G29:AO29"/>
    <mergeCell ref="A42:E43"/>
    <mergeCell ref="R42:U42"/>
    <mergeCell ref="W42:AE42"/>
    <mergeCell ref="AF42:AH42"/>
    <mergeCell ref="AI42:AK42"/>
    <mergeCell ref="AP42:AV43"/>
    <mergeCell ref="AW42:BC43"/>
    <mergeCell ref="BD42:BJ43"/>
    <mergeCell ref="BK42:BQ43"/>
    <mergeCell ref="BR42:BX43"/>
    <mergeCell ref="BY42:CF43"/>
    <mergeCell ref="CG42:CN43"/>
    <mergeCell ref="CO42:CV43"/>
    <mergeCell ref="CW42:DC43"/>
    <mergeCell ref="DD42:DN43"/>
    <mergeCell ref="DO42:DY43"/>
    <mergeCell ref="EO42:EU43"/>
    <mergeCell ref="EV42:EV43"/>
    <mergeCell ref="EW42:FD43"/>
    <mergeCell ref="FE42:FE43"/>
    <mergeCell ref="DD30:DN30"/>
    <mergeCell ref="BK48:BQ48"/>
    <mergeCell ref="BR48:BX48"/>
    <mergeCell ref="BY48:CF48"/>
    <mergeCell ref="CG48:CN48"/>
    <mergeCell ref="CO48:CV48"/>
    <mergeCell ref="CW48:DC48"/>
    <mergeCell ref="DD48:DN48"/>
    <mergeCell ref="DO48:DY48"/>
    <mergeCell ref="EV28:EV29"/>
    <mergeCell ref="DO28:DY29"/>
    <mergeCell ref="DZ28:EG29"/>
    <mergeCell ref="EH28:EN29"/>
    <mergeCell ref="EO28:EU29"/>
    <mergeCell ref="BY32:CF32"/>
    <mergeCell ref="CG32:CN32"/>
    <mergeCell ref="CO32:CV32"/>
    <mergeCell ref="EO31:EU31"/>
    <mergeCell ref="DD33:DN33"/>
    <mergeCell ref="DO33:DY33"/>
    <mergeCell ref="DZ33:EG33"/>
    <mergeCell ref="EH33:EN33"/>
    <mergeCell ref="EO33:EU33"/>
    <mergeCell ref="EO36:EU36"/>
    <mergeCell ref="DZ38:EG38"/>
    <mergeCell ref="FE49:FE50"/>
    <mergeCell ref="EV46:EV47"/>
    <mergeCell ref="EO44:EU44"/>
    <mergeCell ref="EW44:FD44"/>
    <mergeCell ref="BY44:CF44"/>
    <mergeCell ref="CG44:CN44"/>
    <mergeCell ref="CO44:CV44"/>
    <mergeCell ref="CW44:DC44"/>
    <mergeCell ref="DD44:DN44"/>
    <mergeCell ref="EV49:EV50"/>
    <mergeCell ref="EH49:EN50"/>
    <mergeCell ref="EO49:EU50"/>
    <mergeCell ref="EO45:EU45"/>
    <mergeCell ref="EW45:FD45"/>
    <mergeCell ref="EO46:EU47"/>
    <mergeCell ref="EW46:FD47"/>
    <mergeCell ref="FE46:FE47"/>
    <mergeCell ref="DO46:DY47"/>
    <mergeCell ref="DZ46:EG47"/>
    <mergeCell ref="EH46:EN47"/>
    <mergeCell ref="DZ45:EG45"/>
    <mergeCell ref="EH45:EN45"/>
    <mergeCell ref="G50:AO50"/>
    <mergeCell ref="DZ48:EG48"/>
    <mergeCell ref="EH48:EN48"/>
    <mergeCell ref="EO48:EU48"/>
    <mergeCell ref="EW48:FD48"/>
    <mergeCell ref="A49:E50"/>
    <mergeCell ref="R49:U49"/>
    <mergeCell ref="W49:AE49"/>
    <mergeCell ref="AF49:AH49"/>
    <mergeCell ref="AI49:AK49"/>
    <mergeCell ref="AP49:AV50"/>
    <mergeCell ref="AW49:BC50"/>
    <mergeCell ref="BD49:BJ50"/>
    <mergeCell ref="BK49:BQ50"/>
    <mergeCell ref="BR49:BX50"/>
    <mergeCell ref="BY49:CF50"/>
    <mergeCell ref="CG49:CN50"/>
    <mergeCell ref="CO49:CV50"/>
    <mergeCell ref="CW49:DC50"/>
    <mergeCell ref="DD49:DN50"/>
    <mergeCell ref="DO49:DY50"/>
    <mergeCell ref="DZ49:EG50"/>
    <mergeCell ref="EW49:FD50"/>
    <mergeCell ref="BD48:BJ48"/>
  </mergeCells>
  <printOptions horizontalCentered="1"/>
  <pageMargins left="0.39370078740157483" right="0.39370078740157483" top="0.39370078740157483" bottom="0.39370078740157483" header="0.19685039370078741" footer="0.19685039370078741"/>
  <pageSetup paperSize="9" scale="72" fitToHeight="5" orientation="landscape" r:id="rId1"/>
  <headerFooter alignWithMargins="0"/>
  <rowBreaks count="1" manualBreakCount="1">
    <brk id="50" max="16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37"/>
  <sheetViews>
    <sheetView view="pageBreakPreview" zoomScaleNormal="100" zoomScaleSheetLayoutView="100" workbookViewId="0">
      <selection activeCell="F36" sqref="F36"/>
    </sheetView>
  </sheetViews>
  <sheetFormatPr defaultRowHeight="12.75" x14ac:dyDescent="0.2"/>
  <cols>
    <col min="1" max="1" width="9.140625" style="51"/>
    <col min="2" max="2" width="46.85546875" style="51" customWidth="1"/>
    <col min="3" max="4" width="18.7109375" style="51" customWidth="1"/>
    <col min="5"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'5.1'!A3:H3</f>
        <v>по состоянию на 31.12.2025</v>
      </c>
      <c r="B3" s="538"/>
      <c r="C3" s="538"/>
      <c r="D3" s="538"/>
    </row>
    <row r="4" spans="1:4" ht="14.25" x14ac:dyDescent="0.2">
      <c r="A4" s="543" t="s">
        <v>757</v>
      </c>
      <c r="B4" s="543"/>
      <c r="C4" s="543"/>
      <c r="D4" s="543"/>
    </row>
    <row r="5" spans="1:4" ht="14.25" x14ac:dyDescent="0.2">
      <c r="A5" s="543" t="s">
        <v>758</v>
      </c>
      <c r="B5" s="543"/>
      <c r="C5" s="543"/>
      <c r="D5" s="543"/>
    </row>
    <row r="6" spans="1:4" x14ac:dyDescent="0.2">
      <c r="D6" s="56" t="s">
        <v>494</v>
      </c>
    </row>
    <row r="7" spans="1:4" ht="25.5" x14ac:dyDescent="0.2">
      <c r="A7" s="234" t="s">
        <v>1</v>
      </c>
      <c r="B7" s="234" t="s">
        <v>3</v>
      </c>
      <c r="C7" s="234" t="s">
        <v>759</v>
      </c>
      <c r="D7" s="234" t="s">
        <v>760</v>
      </c>
    </row>
    <row r="8" spans="1:4" x14ac:dyDescent="0.2">
      <c r="A8" s="236">
        <v>1</v>
      </c>
      <c r="B8" s="236">
        <v>2</v>
      </c>
      <c r="C8" s="236">
        <v>3</v>
      </c>
      <c r="D8" s="236">
        <v>4</v>
      </c>
    </row>
    <row r="9" spans="1:4" x14ac:dyDescent="0.2">
      <c r="A9" s="283">
        <v>1</v>
      </c>
      <c r="B9" s="256" t="s">
        <v>495</v>
      </c>
      <c r="C9" s="296">
        <f>SUM(C10:C16)</f>
        <v>5237.7413299999998</v>
      </c>
      <c r="D9" s="296">
        <f>SUM(D10:D16)</f>
        <v>4004.6505099999999</v>
      </c>
    </row>
    <row r="10" spans="1:4" ht="38.25" hidden="1" x14ac:dyDescent="0.2">
      <c r="A10" s="231">
        <v>2</v>
      </c>
      <c r="B10" s="238" t="s">
        <v>496</v>
      </c>
      <c r="C10" s="257">
        <v>0</v>
      </c>
      <c r="D10" s="257">
        <v>0</v>
      </c>
    </row>
    <row r="11" spans="1:4" ht="38.25" hidden="1" x14ac:dyDescent="0.2">
      <c r="A11" s="231">
        <v>3</v>
      </c>
      <c r="B11" s="238" t="s">
        <v>997</v>
      </c>
      <c r="C11" s="257">
        <v>0</v>
      </c>
      <c r="D11" s="257">
        <v>0</v>
      </c>
    </row>
    <row r="12" spans="1:4" ht="38.25" hidden="1" x14ac:dyDescent="0.2">
      <c r="A12" s="231">
        <v>4</v>
      </c>
      <c r="B12" s="238" t="s">
        <v>998</v>
      </c>
      <c r="C12" s="257">
        <v>0</v>
      </c>
      <c r="D12" s="257">
        <v>0</v>
      </c>
    </row>
    <row r="13" spans="1:4" ht="38.25" x14ac:dyDescent="0.2">
      <c r="A13" s="231">
        <v>5</v>
      </c>
      <c r="B13" s="238" t="s">
        <v>497</v>
      </c>
      <c r="C13" s="258">
        <f>5237741.33/1000</f>
        <v>5237.7413299999998</v>
      </c>
      <c r="D13" s="258">
        <f>3990630.51/1000</f>
        <v>3990.63051</v>
      </c>
    </row>
    <row r="14" spans="1:4" ht="38.25" hidden="1" x14ac:dyDescent="0.2">
      <c r="A14" s="231">
        <v>6</v>
      </c>
      <c r="B14" s="238" t="s">
        <v>999</v>
      </c>
      <c r="C14" s="258">
        <v>0</v>
      </c>
      <c r="D14" s="258">
        <v>0</v>
      </c>
    </row>
    <row r="15" spans="1:4" hidden="1" x14ac:dyDescent="0.2">
      <c r="A15" s="231">
        <v>7</v>
      </c>
      <c r="B15" s="238" t="s">
        <v>702</v>
      </c>
      <c r="C15" s="258">
        <v>0</v>
      </c>
      <c r="D15" s="258">
        <v>0</v>
      </c>
    </row>
    <row r="16" spans="1:4" x14ac:dyDescent="0.2">
      <c r="A16" s="231">
        <v>8</v>
      </c>
      <c r="B16" s="238" t="s">
        <v>422</v>
      </c>
      <c r="C16" s="258">
        <v>0</v>
      </c>
      <c r="D16" s="258">
        <f>14020/1000</f>
        <v>14.02</v>
      </c>
    </row>
    <row r="17" spans="1:5" hidden="1" x14ac:dyDescent="0.2">
      <c r="A17" s="283">
        <v>9</v>
      </c>
      <c r="B17" s="256" t="s">
        <v>498</v>
      </c>
      <c r="C17" s="296">
        <f>SUM(C18:C22)</f>
        <v>0</v>
      </c>
      <c r="D17" s="296">
        <f>SUM(D18:D22)</f>
        <v>0</v>
      </c>
    </row>
    <row r="18" spans="1:5" ht="38.25" hidden="1" x14ac:dyDescent="0.2">
      <c r="A18" s="231">
        <v>10</v>
      </c>
      <c r="B18" s="238" t="s">
        <v>998</v>
      </c>
      <c r="C18" s="258">
        <v>0</v>
      </c>
      <c r="D18" s="258">
        <v>0</v>
      </c>
    </row>
    <row r="19" spans="1:5" ht="38.25" hidden="1" x14ac:dyDescent="0.2">
      <c r="A19" s="231">
        <v>11</v>
      </c>
      <c r="B19" s="238" t="s">
        <v>497</v>
      </c>
      <c r="C19" s="258">
        <v>0</v>
      </c>
      <c r="D19" s="258">
        <v>0</v>
      </c>
    </row>
    <row r="20" spans="1:5" ht="38.25" hidden="1" x14ac:dyDescent="0.2">
      <c r="A20" s="231">
        <v>12</v>
      </c>
      <c r="B20" s="238" t="s">
        <v>999</v>
      </c>
      <c r="C20" s="258">
        <v>0</v>
      </c>
      <c r="D20" s="258">
        <v>0</v>
      </c>
      <c r="E20" s="52"/>
    </row>
    <row r="21" spans="1:5" hidden="1" x14ac:dyDescent="0.2">
      <c r="A21" s="231">
        <v>13</v>
      </c>
      <c r="B21" s="238" t="s">
        <v>702</v>
      </c>
      <c r="C21" s="258">
        <v>0</v>
      </c>
      <c r="D21" s="258">
        <v>0</v>
      </c>
    </row>
    <row r="22" spans="1:5" hidden="1" x14ac:dyDescent="0.2">
      <c r="A22" s="231">
        <v>14</v>
      </c>
      <c r="B22" s="238" t="s">
        <v>422</v>
      </c>
      <c r="C22" s="258">
        <v>0</v>
      </c>
      <c r="D22" s="258">
        <v>0</v>
      </c>
    </row>
    <row r="23" spans="1:5" x14ac:dyDescent="0.2">
      <c r="A23" s="234">
        <v>15</v>
      </c>
      <c r="B23" s="278" t="s">
        <v>136</v>
      </c>
      <c r="C23" s="279">
        <f>C17+C9</f>
        <v>5237.7413299999998</v>
      </c>
      <c r="D23" s="279">
        <f>D17+D9</f>
        <v>4004.6505099999999</v>
      </c>
    </row>
    <row r="24" spans="1:5" ht="13.5" hidden="1" thickBot="1" x14ac:dyDescent="0.25">
      <c r="A24" s="155">
        <v>16</v>
      </c>
      <c r="B24" s="58" t="s">
        <v>733</v>
      </c>
      <c r="C24" s="586"/>
      <c r="D24" s="588"/>
    </row>
    <row r="28" spans="1:5" x14ac:dyDescent="0.2">
      <c r="C28" s="91"/>
    </row>
    <row r="36" spans="2:2" x14ac:dyDescent="0.2">
      <c r="B36" s="95"/>
    </row>
    <row r="37" spans="2:2" x14ac:dyDescent="0.2">
      <c r="B37" s="95"/>
    </row>
  </sheetData>
  <mergeCells count="6">
    <mergeCell ref="C24:D24"/>
    <mergeCell ref="A1:D1"/>
    <mergeCell ref="A2:D2"/>
    <mergeCell ref="A3:D3"/>
    <mergeCell ref="A4:D4"/>
    <mergeCell ref="A5:D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70"/>
  <sheetViews>
    <sheetView view="pageBreakPreview" zoomScaleNormal="100" zoomScaleSheetLayoutView="100" workbookViewId="0">
      <selection activeCell="C81" sqref="C81"/>
    </sheetView>
  </sheetViews>
  <sheetFormatPr defaultRowHeight="12.75" x14ac:dyDescent="0.2"/>
  <cols>
    <col min="1" max="1" width="9.140625" style="51"/>
    <col min="2" max="2" width="48.28515625" style="51" customWidth="1"/>
    <col min="3" max="4" width="18.5703125" style="51" customWidth="1"/>
    <col min="5" max="5" width="13.7109375" style="51" customWidth="1"/>
    <col min="6"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'34.1'!A3:D3</f>
        <v>по состоянию на 31.12.2025</v>
      </c>
      <c r="B3" s="538"/>
      <c r="C3" s="538"/>
      <c r="D3" s="538"/>
    </row>
    <row r="4" spans="1:4" ht="14.25" x14ac:dyDescent="0.2">
      <c r="A4" s="543" t="s">
        <v>1000</v>
      </c>
      <c r="B4" s="543"/>
      <c r="C4" s="543"/>
      <c r="D4" s="543"/>
    </row>
    <row r="5" spans="1:4" ht="14.25" x14ac:dyDescent="0.2">
      <c r="A5" s="543" t="s">
        <v>266</v>
      </c>
      <c r="B5" s="543"/>
      <c r="C5" s="543"/>
      <c r="D5" s="543"/>
    </row>
    <row r="6" spans="1:4" x14ac:dyDescent="0.2">
      <c r="D6" s="56" t="s">
        <v>1001</v>
      </c>
    </row>
    <row r="7" spans="1:4" ht="25.5" x14ac:dyDescent="0.2">
      <c r="A7" s="234" t="s">
        <v>1</v>
      </c>
      <c r="B7" s="234" t="s">
        <v>3</v>
      </c>
      <c r="C7" s="234" t="str">
        <f>'34.1'!C7</f>
        <v>01.01.2025-31.12.2025</v>
      </c>
      <c r="D7" s="234" t="str">
        <f>'34.1'!D7</f>
        <v>01.01.2024-31.12.2024</v>
      </c>
    </row>
    <row r="8" spans="1:4" x14ac:dyDescent="0.2">
      <c r="A8" s="236">
        <v>1</v>
      </c>
      <c r="B8" s="236">
        <v>2</v>
      </c>
      <c r="C8" s="236">
        <v>3</v>
      </c>
      <c r="D8" s="236">
        <v>4</v>
      </c>
    </row>
    <row r="9" spans="1:4" hidden="1" x14ac:dyDescent="0.2">
      <c r="A9" s="231"/>
      <c r="B9" s="545" t="s">
        <v>500</v>
      </c>
      <c r="C9" s="545"/>
      <c r="D9" s="545"/>
    </row>
    <row r="10" spans="1:4" hidden="1" x14ac:dyDescent="0.2">
      <c r="A10" s="231">
        <v>1</v>
      </c>
      <c r="B10" s="240" t="s">
        <v>501</v>
      </c>
      <c r="C10" s="257">
        <v>0</v>
      </c>
      <c r="D10" s="257">
        <v>0</v>
      </c>
    </row>
    <row r="11" spans="1:4" hidden="1" x14ac:dyDescent="0.2">
      <c r="A11" s="231">
        <f>A10+1</f>
        <v>2</v>
      </c>
      <c r="B11" s="240" t="s">
        <v>502</v>
      </c>
      <c r="C11" s="257">
        <v>0</v>
      </c>
      <c r="D11" s="257">
        <v>0</v>
      </c>
    </row>
    <row r="12" spans="1:4" ht="25.5" hidden="1" x14ac:dyDescent="0.2">
      <c r="A12" s="231">
        <f>A11+1</f>
        <v>3</v>
      </c>
      <c r="B12" s="240" t="s">
        <v>503</v>
      </c>
      <c r="C12" s="257">
        <v>0</v>
      </c>
      <c r="D12" s="257">
        <v>0</v>
      </c>
    </row>
    <row r="13" spans="1:4" ht="25.5" hidden="1" x14ac:dyDescent="0.2">
      <c r="A13" s="231">
        <f t="shared" ref="A13:A14" si="0">A12+1</f>
        <v>4</v>
      </c>
      <c r="B13" s="240" t="s">
        <v>504</v>
      </c>
      <c r="C13" s="257">
        <v>0</v>
      </c>
      <c r="D13" s="257">
        <v>0</v>
      </c>
    </row>
    <row r="14" spans="1:4" ht="25.5" hidden="1" x14ac:dyDescent="0.2">
      <c r="A14" s="231">
        <f t="shared" si="0"/>
        <v>5</v>
      </c>
      <c r="B14" s="240" t="s">
        <v>505</v>
      </c>
      <c r="C14" s="257">
        <v>0</v>
      </c>
      <c r="D14" s="257">
        <v>0</v>
      </c>
    </row>
    <row r="15" spans="1:4" ht="25.5" hidden="1" x14ac:dyDescent="0.2">
      <c r="A15" s="231">
        <f>A14+1</f>
        <v>6</v>
      </c>
      <c r="B15" s="240" t="s">
        <v>506</v>
      </c>
      <c r="C15" s="257">
        <v>0</v>
      </c>
      <c r="D15" s="257">
        <v>0</v>
      </c>
    </row>
    <row r="16" spans="1:4" hidden="1" x14ac:dyDescent="0.2">
      <c r="A16" s="283">
        <f>A15+1</f>
        <v>7</v>
      </c>
      <c r="B16" s="311" t="s">
        <v>136</v>
      </c>
      <c r="C16" s="296">
        <f>SUM(C10:C15)</f>
        <v>0</v>
      </c>
      <c r="D16" s="296">
        <f>SUM(D10:D15)</f>
        <v>0</v>
      </c>
    </row>
    <row r="17" spans="1:4" hidden="1" x14ac:dyDescent="0.2">
      <c r="A17" s="231"/>
      <c r="B17" s="545" t="s">
        <v>507</v>
      </c>
      <c r="C17" s="545"/>
      <c r="D17" s="545"/>
    </row>
    <row r="18" spans="1:4" ht="25.5" hidden="1" x14ac:dyDescent="0.2">
      <c r="A18" s="231">
        <f>A16+1</f>
        <v>8</v>
      </c>
      <c r="B18" s="240" t="s">
        <v>508</v>
      </c>
      <c r="C18" s="257">
        <v>0</v>
      </c>
      <c r="D18" s="257">
        <v>0</v>
      </c>
    </row>
    <row r="19" spans="1:4" hidden="1" x14ac:dyDescent="0.2">
      <c r="A19" s="231">
        <f>A18+1</f>
        <v>9</v>
      </c>
      <c r="B19" s="240" t="s">
        <v>509</v>
      </c>
      <c r="C19" s="257">
        <v>0</v>
      </c>
      <c r="D19" s="257">
        <v>0</v>
      </c>
    </row>
    <row r="20" spans="1:4" hidden="1" x14ac:dyDescent="0.2">
      <c r="A20" s="231">
        <f t="shared" ref="A20:A24" si="1">A19+1</f>
        <v>10</v>
      </c>
      <c r="B20" s="240" t="s">
        <v>510</v>
      </c>
      <c r="C20" s="257">
        <v>0</v>
      </c>
      <c r="D20" s="257">
        <v>0</v>
      </c>
    </row>
    <row r="21" spans="1:4" ht="25.5" hidden="1" x14ac:dyDescent="0.2">
      <c r="A21" s="231">
        <f t="shared" si="1"/>
        <v>11</v>
      </c>
      <c r="B21" s="240" t="s">
        <v>511</v>
      </c>
      <c r="C21" s="257">
        <v>0</v>
      </c>
      <c r="D21" s="257">
        <v>0</v>
      </c>
    </row>
    <row r="22" spans="1:4" ht="25.5" hidden="1" x14ac:dyDescent="0.2">
      <c r="A22" s="231">
        <f t="shared" si="1"/>
        <v>12</v>
      </c>
      <c r="B22" s="240" t="s">
        <v>512</v>
      </c>
      <c r="C22" s="257">
        <v>0</v>
      </c>
      <c r="D22" s="257">
        <v>0</v>
      </c>
    </row>
    <row r="23" spans="1:4" ht="25.5" hidden="1" x14ac:dyDescent="0.2">
      <c r="A23" s="231">
        <f t="shared" si="1"/>
        <v>13</v>
      </c>
      <c r="B23" s="240" t="s">
        <v>513</v>
      </c>
      <c r="C23" s="257">
        <v>0</v>
      </c>
      <c r="D23" s="257">
        <v>0</v>
      </c>
    </row>
    <row r="24" spans="1:4" ht="25.5" hidden="1" x14ac:dyDescent="0.2">
      <c r="A24" s="231">
        <f t="shared" si="1"/>
        <v>14</v>
      </c>
      <c r="B24" s="240" t="s">
        <v>514</v>
      </c>
      <c r="C24" s="257">
        <v>0</v>
      </c>
      <c r="D24" s="257">
        <v>0</v>
      </c>
    </row>
    <row r="25" spans="1:4" hidden="1" x14ac:dyDescent="0.2">
      <c r="A25" s="283">
        <f>A24+1</f>
        <v>15</v>
      </c>
      <c r="B25" s="311" t="s">
        <v>136</v>
      </c>
      <c r="C25" s="296">
        <f>SUM(C18:C24)</f>
        <v>0</v>
      </c>
      <c r="D25" s="296">
        <f>SUM(D18:D24)</f>
        <v>0</v>
      </c>
    </row>
    <row r="26" spans="1:4" hidden="1" x14ac:dyDescent="0.2">
      <c r="A26" s="231"/>
      <c r="B26" s="545" t="s">
        <v>515</v>
      </c>
      <c r="C26" s="545"/>
      <c r="D26" s="545"/>
    </row>
    <row r="27" spans="1:4" ht="25.5" hidden="1" x14ac:dyDescent="0.2">
      <c r="A27" s="231">
        <f>A25+1</f>
        <v>16</v>
      </c>
      <c r="B27" s="240" t="s">
        <v>516</v>
      </c>
      <c r="C27" s="257">
        <v>0</v>
      </c>
      <c r="D27" s="257">
        <v>0</v>
      </c>
    </row>
    <row r="28" spans="1:4" ht="25.5" hidden="1" x14ac:dyDescent="0.2">
      <c r="A28" s="231">
        <f>A27+1</f>
        <v>17</v>
      </c>
      <c r="B28" s="240" t="s">
        <v>517</v>
      </c>
      <c r="C28" s="257">
        <v>0</v>
      </c>
      <c r="D28" s="257">
        <v>0</v>
      </c>
    </row>
    <row r="29" spans="1:4" ht="25.5" hidden="1" x14ac:dyDescent="0.2">
      <c r="A29" s="231">
        <f t="shared" ref="A29:A32" si="2">A28+1</f>
        <v>18</v>
      </c>
      <c r="B29" s="240" t="s">
        <v>518</v>
      </c>
      <c r="C29" s="257">
        <v>0</v>
      </c>
      <c r="D29" s="257">
        <v>0</v>
      </c>
    </row>
    <row r="30" spans="1:4" ht="25.5" hidden="1" x14ac:dyDescent="0.2">
      <c r="A30" s="231">
        <f t="shared" si="2"/>
        <v>19</v>
      </c>
      <c r="B30" s="240" t="s">
        <v>519</v>
      </c>
      <c r="C30" s="257">
        <v>0</v>
      </c>
      <c r="D30" s="257">
        <v>0</v>
      </c>
    </row>
    <row r="31" spans="1:4" ht="25.5" hidden="1" x14ac:dyDescent="0.2">
      <c r="A31" s="231">
        <f t="shared" si="2"/>
        <v>20</v>
      </c>
      <c r="B31" s="240" t="s">
        <v>520</v>
      </c>
      <c r="C31" s="257">
        <v>0</v>
      </c>
      <c r="D31" s="257">
        <v>0</v>
      </c>
    </row>
    <row r="32" spans="1:4" hidden="1" x14ac:dyDescent="0.2">
      <c r="A32" s="231">
        <f t="shared" si="2"/>
        <v>21</v>
      </c>
      <c r="B32" s="240" t="s">
        <v>521</v>
      </c>
      <c r="C32" s="257">
        <v>0</v>
      </c>
      <c r="D32" s="257">
        <v>0</v>
      </c>
    </row>
    <row r="33" spans="1:4" hidden="1" x14ac:dyDescent="0.2">
      <c r="A33" s="283">
        <f>A32+1</f>
        <v>22</v>
      </c>
      <c r="B33" s="311" t="s">
        <v>136</v>
      </c>
      <c r="C33" s="296">
        <f>SUM(C27:C32)</f>
        <v>0</v>
      </c>
      <c r="D33" s="296">
        <f>SUM(D27:D32)</f>
        <v>0</v>
      </c>
    </row>
    <row r="34" spans="1:4" hidden="1" x14ac:dyDescent="0.2">
      <c r="A34" s="231"/>
      <c r="B34" s="545" t="s">
        <v>522</v>
      </c>
      <c r="C34" s="545"/>
      <c r="D34" s="545"/>
    </row>
    <row r="35" spans="1:4" ht="25.5" hidden="1" x14ac:dyDescent="0.2">
      <c r="A35" s="231">
        <f>A33+1</f>
        <v>23</v>
      </c>
      <c r="B35" s="240" t="s">
        <v>523</v>
      </c>
      <c r="C35" s="257">
        <v>0</v>
      </c>
      <c r="D35" s="257">
        <v>0</v>
      </c>
    </row>
    <row r="36" spans="1:4" ht="25.5" hidden="1" x14ac:dyDescent="0.2">
      <c r="A36" s="231">
        <f>A35+1</f>
        <v>24</v>
      </c>
      <c r="B36" s="240" t="s">
        <v>524</v>
      </c>
      <c r="C36" s="257">
        <v>0</v>
      </c>
      <c r="D36" s="257">
        <v>0</v>
      </c>
    </row>
    <row r="37" spans="1:4" hidden="1" x14ac:dyDescent="0.2">
      <c r="A37" s="231">
        <f t="shared" ref="A37:A40" si="3">A36+1</f>
        <v>25</v>
      </c>
      <c r="B37" s="240" t="s">
        <v>525</v>
      </c>
      <c r="C37" s="257">
        <v>0</v>
      </c>
      <c r="D37" s="257">
        <v>0</v>
      </c>
    </row>
    <row r="38" spans="1:4" ht="25.5" hidden="1" x14ac:dyDescent="0.2">
      <c r="A38" s="231">
        <f t="shared" si="3"/>
        <v>26</v>
      </c>
      <c r="B38" s="240" t="s">
        <v>526</v>
      </c>
      <c r="C38" s="257">
        <v>0</v>
      </c>
      <c r="D38" s="257">
        <v>0</v>
      </c>
    </row>
    <row r="39" spans="1:4" ht="38.25" hidden="1" x14ac:dyDescent="0.2">
      <c r="A39" s="231">
        <f t="shared" si="3"/>
        <v>27</v>
      </c>
      <c r="B39" s="240" t="s">
        <v>527</v>
      </c>
      <c r="C39" s="257">
        <v>0</v>
      </c>
      <c r="D39" s="257">
        <v>0</v>
      </c>
    </row>
    <row r="40" spans="1:4" ht="25.5" hidden="1" x14ac:dyDescent="0.2">
      <c r="A40" s="231">
        <f t="shared" si="3"/>
        <v>28</v>
      </c>
      <c r="B40" s="240" t="s">
        <v>528</v>
      </c>
      <c r="C40" s="257">
        <v>0</v>
      </c>
      <c r="D40" s="257">
        <v>0</v>
      </c>
    </row>
    <row r="41" spans="1:4" hidden="1" x14ac:dyDescent="0.2">
      <c r="A41" s="283">
        <f>A40+1</f>
        <v>29</v>
      </c>
      <c r="B41" s="311" t="s">
        <v>136</v>
      </c>
      <c r="C41" s="296">
        <f>SUM(C35:C40)</f>
        <v>0</v>
      </c>
      <c r="D41" s="296">
        <f>SUM(D35:D40)</f>
        <v>0</v>
      </c>
    </row>
    <row r="42" spans="1:4" hidden="1" x14ac:dyDescent="0.2">
      <c r="A42" s="231"/>
      <c r="B42" s="601" t="s">
        <v>529</v>
      </c>
      <c r="C42" s="601"/>
      <c r="D42" s="601"/>
    </row>
    <row r="43" spans="1:4" ht="25.5" hidden="1" x14ac:dyDescent="0.2">
      <c r="A43" s="231">
        <f>A41+1</f>
        <v>30</v>
      </c>
      <c r="B43" s="240" t="s">
        <v>530</v>
      </c>
      <c r="C43" s="257">
        <v>0</v>
      </c>
      <c r="D43" s="257">
        <v>0</v>
      </c>
    </row>
    <row r="44" spans="1:4" ht="25.5" hidden="1" x14ac:dyDescent="0.2">
      <c r="A44" s="231">
        <f>A43+1</f>
        <v>31</v>
      </c>
      <c r="B44" s="240" t="s">
        <v>531</v>
      </c>
      <c r="C44" s="257">
        <v>0</v>
      </c>
      <c r="D44" s="257">
        <v>0</v>
      </c>
    </row>
    <row r="45" spans="1:4" ht="25.5" hidden="1" x14ac:dyDescent="0.2">
      <c r="A45" s="231">
        <f t="shared" ref="A45:A49" si="4">A44+1</f>
        <v>32</v>
      </c>
      <c r="B45" s="240" t="s">
        <v>532</v>
      </c>
      <c r="C45" s="257">
        <v>0</v>
      </c>
      <c r="D45" s="257">
        <v>0</v>
      </c>
    </row>
    <row r="46" spans="1:4" ht="25.5" hidden="1" x14ac:dyDescent="0.2">
      <c r="A46" s="231">
        <f t="shared" si="4"/>
        <v>33</v>
      </c>
      <c r="B46" s="240" t="s">
        <v>533</v>
      </c>
      <c r="C46" s="257">
        <v>0</v>
      </c>
      <c r="D46" s="257">
        <v>0</v>
      </c>
    </row>
    <row r="47" spans="1:4" hidden="1" x14ac:dyDescent="0.2">
      <c r="A47" s="231">
        <f t="shared" si="4"/>
        <v>34</v>
      </c>
      <c r="B47" s="240" t="s">
        <v>534</v>
      </c>
      <c r="C47" s="257">
        <v>0</v>
      </c>
      <c r="D47" s="257">
        <v>0</v>
      </c>
    </row>
    <row r="48" spans="1:4" ht="25.5" hidden="1" x14ac:dyDescent="0.2">
      <c r="A48" s="231">
        <f t="shared" si="4"/>
        <v>35</v>
      </c>
      <c r="B48" s="240" t="s">
        <v>535</v>
      </c>
      <c r="C48" s="257">
        <v>0</v>
      </c>
      <c r="D48" s="257">
        <v>0</v>
      </c>
    </row>
    <row r="49" spans="1:5" ht="25.5" hidden="1" x14ac:dyDescent="0.2">
      <c r="A49" s="231">
        <f t="shared" si="4"/>
        <v>36</v>
      </c>
      <c r="B49" s="240" t="s">
        <v>536</v>
      </c>
      <c r="C49" s="257">
        <v>0</v>
      </c>
      <c r="D49" s="257">
        <v>0</v>
      </c>
    </row>
    <row r="50" spans="1:5" hidden="1" x14ac:dyDescent="0.2">
      <c r="A50" s="283">
        <f>A49+1</f>
        <v>37</v>
      </c>
      <c r="B50" s="311" t="s">
        <v>136</v>
      </c>
      <c r="C50" s="296">
        <f>SUM(C43:C49)</f>
        <v>0</v>
      </c>
      <c r="D50" s="296">
        <f>SUM(D43:D49)</f>
        <v>0</v>
      </c>
    </row>
    <row r="51" spans="1:5" ht="24" customHeight="1" x14ac:dyDescent="0.2">
      <c r="A51" s="231"/>
      <c r="B51" s="601" t="s">
        <v>537</v>
      </c>
      <c r="C51" s="601"/>
      <c r="D51" s="601"/>
    </row>
    <row r="52" spans="1:5" ht="38.25" hidden="1" x14ac:dyDescent="0.2">
      <c r="A52" s="231">
        <f>A50+1</f>
        <v>38</v>
      </c>
      <c r="B52" s="240" t="s">
        <v>538</v>
      </c>
      <c r="C52" s="257">
        <v>0</v>
      </c>
      <c r="D52" s="257">
        <v>0</v>
      </c>
    </row>
    <row r="53" spans="1:5" ht="34.5" customHeight="1" x14ac:dyDescent="0.2">
      <c r="A53" s="231">
        <f>A52+1</f>
        <v>39</v>
      </c>
      <c r="B53" s="240" t="s">
        <v>539</v>
      </c>
      <c r="C53" s="258">
        <f>10658706.52/1000</f>
        <v>10658.70652</v>
      </c>
      <c r="D53" s="258">
        <f>15265118.16/1000</f>
        <v>15265.11816</v>
      </c>
      <c r="E53" s="52"/>
    </row>
    <row r="54" spans="1:5" hidden="1" x14ac:dyDescent="0.2">
      <c r="A54" s="231">
        <f t="shared" ref="A54:A59" si="5">A53+1</f>
        <v>40</v>
      </c>
      <c r="B54" s="240" t="s">
        <v>540</v>
      </c>
      <c r="C54" s="257">
        <v>0</v>
      </c>
      <c r="D54" s="257">
        <v>0</v>
      </c>
    </row>
    <row r="55" spans="1:5" ht="25.5" hidden="1" x14ac:dyDescent="0.2">
      <c r="A55" s="231">
        <f t="shared" si="5"/>
        <v>41</v>
      </c>
      <c r="B55" s="240" t="s">
        <v>541</v>
      </c>
      <c r="C55" s="257">
        <v>0</v>
      </c>
      <c r="D55" s="257">
        <v>0</v>
      </c>
    </row>
    <row r="56" spans="1:5" hidden="1" x14ac:dyDescent="0.2">
      <c r="A56" s="231">
        <f t="shared" si="5"/>
        <v>42</v>
      </c>
      <c r="B56" s="240" t="s">
        <v>542</v>
      </c>
      <c r="C56" s="257">
        <v>0</v>
      </c>
      <c r="D56" s="257">
        <v>0</v>
      </c>
    </row>
    <row r="57" spans="1:5" ht="25.5" hidden="1" x14ac:dyDescent="0.2">
      <c r="A57" s="231">
        <f t="shared" si="5"/>
        <v>43</v>
      </c>
      <c r="B57" s="240" t="s">
        <v>1002</v>
      </c>
      <c r="C57" s="257">
        <v>0</v>
      </c>
      <c r="D57" s="257">
        <v>0</v>
      </c>
    </row>
    <row r="58" spans="1:5" ht="25.5" hidden="1" x14ac:dyDescent="0.2">
      <c r="A58" s="231">
        <f t="shared" si="5"/>
        <v>44</v>
      </c>
      <c r="B58" s="240" t="s">
        <v>1003</v>
      </c>
      <c r="C58" s="257">
        <v>0</v>
      </c>
      <c r="D58" s="257">
        <v>0</v>
      </c>
    </row>
    <row r="59" spans="1:5" ht="51" hidden="1" x14ac:dyDescent="0.2">
      <c r="A59" s="231">
        <f t="shared" si="5"/>
        <v>45</v>
      </c>
      <c r="B59" s="240" t="s">
        <v>1004</v>
      </c>
      <c r="C59" s="257">
        <v>0</v>
      </c>
      <c r="D59" s="257">
        <v>0</v>
      </c>
    </row>
    <row r="60" spans="1:5" ht="20.25" customHeight="1" x14ac:dyDescent="0.2">
      <c r="A60" s="283">
        <f>A59+1</f>
        <v>46</v>
      </c>
      <c r="B60" s="311" t="s">
        <v>136</v>
      </c>
      <c r="C60" s="296">
        <f>SUM(C52:C59)</f>
        <v>10658.70652</v>
      </c>
      <c r="D60" s="296">
        <f>ROUND(SUM(D52:D59),2)</f>
        <v>15265.12</v>
      </c>
    </row>
    <row r="61" spans="1:5" hidden="1" x14ac:dyDescent="0.2">
      <c r="A61" s="231"/>
      <c r="B61" s="601" t="s">
        <v>543</v>
      </c>
      <c r="C61" s="601"/>
      <c r="D61" s="601"/>
    </row>
    <row r="62" spans="1:5" hidden="1" x14ac:dyDescent="0.2">
      <c r="A62" s="231">
        <f>A60+1</f>
        <v>47</v>
      </c>
      <c r="B62" s="240" t="s">
        <v>544</v>
      </c>
      <c r="C62" s="257">
        <v>0</v>
      </c>
      <c r="D62" s="257">
        <v>0</v>
      </c>
    </row>
    <row r="63" spans="1:5" hidden="1" x14ac:dyDescent="0.2">
      <c r="A63" s="231">
        <f>A62+1</f>
        <v>48</v>
      </c>
      <c r="B63" s="240" t="s">
        <v>545</v>
      </c>
      <c r="C63" s="257">
        <v>0</v>
      </c>
      <c r="D63" s="257">
        <v>0</v>
      </c>
    </row>
    <row r="64" spans="1:5" ht="25.5" hidden="1" x14ac:dyDescent="0.2">
      <c r="A64" s="231">
        <f t="shared" ref="A64:A67" si="6">A63+1</f>
        <v>49</v>
      </c>
      <c r="B64" s="240" t="s">
        <v>546</v>
      </c>
      <c r="C64" s="257">
        <v>0</v>
      </c>
      <c r="D64" s="257">
        <v>0</v>
      </c>
    </row>
    <row r="65" spans="1:4" ht="25.5" hidden="1" x14ac:dyDescent="0.2">
      <c r="A65" s="231">
        <f t="shared" si="6"/>
        <v>50</v>
      </c>
      <c r="B65" s="240" t="s">
        <v>547</v>
      </c>
      <c r="C65" s="257">
        <v>0</v>
      </c>
      <c r="D65" s="257">
        <v>0</v>
      </c>
    </row>
    <row r="66" spans="1:4" ht="25.5" hidden="1" x14ac:dyDescent="0.2">
      <c r="A66" s="231">
        <f t="shared" si="6"/>
        <v>51</v>
      </c>
      <c r="B66" s="240" t="s">
        <v>548</v>
      </c>
      <c r="C66" s="257">
        <v>0</v>
      </c>
      <c r="D66" s="257">
        <v>0</v>
      </c>
    </row>
    <row r="67" spans="1:4" hidden="1" x14ac:dyDescent="0.2">
      <c r="A67" s="231">
        <f t="shared" si="6"/>
        <v>52</v>
      </c>
      <c r="B67" s="240" t="s">
        <v>146</v>
      </c>
      <c r="C67" s="257">
        <v>0</v>
      </c>
      <c r="D67" s="257">
        <v>0</v>
      </c>
    </row>
    <row r="68" spans="1:4" hidden="1" x14ac:dyDescent="0.2">
      <c r="A68" s="283">
        <f>A67+1</f>
        <v>53</v>
      </c>
      <c r="B68" s="311" t="s">
        <v>136</v>
      </c>
      <c r="C68" s="296">
        <f>SUM(C62:C67)</f>
        <v>0</v>
      </c>
      <c r="D68" s="296">
        <f>SUM(D62:D67)</f>
        <v>0</v>
      </c>
    </row>
    <row r="69" spans="1:4" ht="22.5" customHeight="1" x14ac:dyDescent="0.2">
      <c r="A69" s="234">
        <f>A68+1</f>
        <v>54</v>
      </c>
      <c r="B69" s="312" t="s">
        <v>549</v>
      </c>
      <c r="C69" s="279">
        <f>C60</f>
        <v>10658.70652</v>
      </c>
      <c r="D69" s="279">
        <f>D60</f>
        <v>15265.12</v>
      </c>
    </row>
    <row r="70" spans="1:4" ht="13.5" hidden="1" thickBot="1" x14ac:dyDescent="0.25">
      <c r="A70" s="155">
        <f t="shared" ref="A70" si="7">A69+1</f>
        <v>55</v>
      </c>
      <c r="B70" s="61" t="s">
        <v>733</v>
      </c>
      <c r="C70" s="593"/>
      <c r="D70" s="594"/>
    </row>
  </sheetData>
  <mergeCells count="13">
    <mergeCell ref="C70:D70"/>
    <mergeCell ref="B61:D61"/>
    <mergeCell ref="A1:D1"/>
    <mergeCell ref="A2:D2"/>
    <mergeCell ref="A3:D3"/>
    <mergeCell ref="A4:D4"/>
    <mergeCell ref="A5:D5"/>
    <mergeCell ref="B9:D9"/>
    <mergeCell ref="B17:D17"/>
    <mergeCell ref="B26:D26"/>
    <mergeCell ref="B34:D34"/>
    <mergeCell ref="B42:D42"/>
    <mergeCell ref="B51:D51"/>
  </mergeCells>
  <printOptions horizontalCentered="1"/>
  <pageMargins left="0.39370078740157483" right="0.39370078740157483" top="0.39370078740157483" bottom="0"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17"/>
  <sheetViews>
    <sheetView view="pageBreakPreview" zoomScaleNormal="100" zoomScaleSheetLayoutView="100" workbookViewId="0">
      <selection activeCell="F28" sqref="F27:F28"/>
    </sheetView>
  </sheetViews>
  <sheetFormatPr defaultRowHeight="12.75" x14ac:dyDescent="0.2"/>
  <cols>
    <col min="1" max="1" width="9.140625" style="51"/>
    <col min="2" max="2" width="32.5703125" style="51" customWidth="1"/>
    <col min="3" max="4" width="23.5703125" style="51" customWidth="1"/>
    <col min="5" max="5" width="14" style="51" hidden="1" customWidth="1"/>
    <col min="6" max="16384" width="9.140625" style="51"/>
  </cols>
  <sheetData>
    <row r="1" spans="1:5" ht="15.75" x14ac:dyDescent="0.2">
      <c r="A1" s="537" t="s">
        <v>127</v>
      </c>
      <c r="B1" s="537"/>
      <c r="C1" s="537"/>
      <c r="D1" s="537"/>
    </row>
    <row r="2" spans="1:5" ht="15.75" x14ac:dyDescent="0.2">
      <c r="A2" s="538" t="s">
        <v>128</v>
      </c>
      <c r="B2" s="538"/>
      <c r="C2" s="538"/>
      <c r="D2" s="538"/>
    </row>
    <row r="3" spans="1:5" ht="15.75" x14ac:dyDescent="0.2">
      <c r="A3" s="538" t="str">
        <f>'34.1'!A3:D3</f>
        <v>по состоянию на 31.12.2025</v>
      </c>
      <c r="B3" s="538"/>
      <c r="C3" s="538"/>
      <c r="D3" s="538"/>
    </row>
    <row r="4" spans="1:5" ht="14.25" x14ac:dyDescent="0.2">
      <c r="A4" s="543" t="s">
        <v>761</v>
      </c>
      <c r="B4" s="543"/>
      <c r="C4" s="543"/>
      <c r="D4" s="543"/>
    </row>
    <row r="5" spans="1:5" ht="14.25" x14ac:dyDescent="0.2">
      <c r="A5" s="543" t="s">
        <v>267</v>
      </c>
      <c r="B5" s="543"/>
      <c r="C5" s="543"/>
      <c r="D5" s="543"/>
    </row>
    <row r="6" spans="1:5" x14ac:dyDescent="0.2">
      <c r="D6" s="56" t="s">
        <v>499</v>
      </c>
    </row>
    <row r="7" spans="1:5" ht="25.5" x14ac:dyDescent="0.2">
      <c r="A7" s="234" t="s">
        <v>1</v>
      </c>
      <c r="B7" s="234" t="s">
        <v>3</v>
      </c>
      <c r="C7" s="234" t="str">
        <f>'34.1'!C7</f>
        <v>01.01.2025-31.12.2025</v>
      </c>
      <c r="D7" s="234" t="str">
        <f>'34.1'!D7</f>
        <v>01.01.2024-31.12.2024</v>
      </c>
    </row>
    <row r="8" spans="1:5" x14ac:dyDescent="0.2">
      <c r="A8" s="236">
        <v>1</v>
      </c>
      <c r="B8" s="236">
        <v>2</v>
      </c>
      <c r="C8" s="236">
        <v>3</v>
      </c>
      <c r="D8" s="236">
        <v>4</v>
      </c>
    </row>
    <row r="9" spans="1:5" ht="36.75" customHeight="1" x14ac:dyDescent="0.2">
      <c r="A9" s="231">
        <v>1</v>
      </c>
      <c r="B9" s="238" t="s">
        <v>1005</v>
      </c>
      <c r="C9" s="258">
        <f>3971776.73/1000</f>
        <v>3971.77673</v>
      </c>
      <c r="D9" s="258">
        <f>2132958.82/1000</f>
        <v>2132.9588199999998</v>
      </c>
      <c r="E9" s="52">
        <v>-1143</v>
      </c>
    </row>
    <row r="10" spans="1:5" ht="31.5" customHeight="1" x14ac:dyDescent="0.2">
      <c r="A10" s="231">
        <v>2</v>
      </c>
      <c r="B10" s="238" t="s">
        <v>1006</v>
      </c>
      <c r="C10" s="258">
        <f>1198687.68/1000</f>
        <v>1198.68768</v>
      </c>
      <c r="D10" s="258">
        <f>644805.67/1000</f>
        <v>644.80567000000008</v>
      </c>
      <c r="E10" s="52">
        <v>-344</v>
      </c>
    </row>
    <row r="11" spans="1:5" ht="25.5" hidden="1" x14ac:dyDescent="0.2">
      <c r="A11" s="231">
        <v>3</v>
      </c>
      <c r="B11" s="238" t="s">
        <v>1007</v>
      </c>
      <c r="C11" s="258">
        <v>0</v>
      </c>
      <c r="D11" s="258">
        <v>0</v>
      </c>
      <c r="E11" s="52"/>
    </row>
    <row r="12" spans="1:5" ht="26.25" hidden="1" thickBot="1" x14ac:dyDescent="0.25">
      <c r="A12" s="231">
        <v>4</v>
      </c>
      <c r="B12" s="238" t="s">
        <v>551</v>
      </c>
      <c r="C12" s="258">
        <v>0</v>
      </c>
      <c r="D12" s="258">
        <v>0</v>
      </c>
      <c r="E12" s="71">
        <v>0</v>
      </c>
    </row>
    <row r="13" spans="1:5" hidden="1" x14ac:dyDescent="0.2">
      <c r="A13" s="231">
        <v>5</v>
      </c>
      <c r="B13" s="238" t="s">
        <v>658</v>
      </c>
      <c r="C13" s="258">
        <v>0</v>
      </c>
      <c r="D13" s="258">
        <v>0</v>
      </c>
      <c r="E13" s="52"/>
    </row>
    <row r="14" spans="1:5" ht="22.5" customHeight="1" x14ac:dyDescent="0.2">
      <c r="A14" s="231">
        <v>6</v>
      </c>
      <c r="B14" s="238" t="s">
        <v>146</v>
      </c>
      <c r="C14" s="258">
        <f>6000/1000</f>
        <v>6</v>
      </c>
      <c r="D14" s="258">
        <f>6000/1000</f>
        <v>6</v>
      </c>
      <c r="E14" s="52">
        <v>-18</v>
      </c>
    </row>
    <row r="15" spans="1:5" ht="21" customHeight="1" x14ac:dyDescent="0.2">
      <c r="A15" s="234">
        <v>7</v>
      </c>
      <c r="B15" s="278" t="s">
        <v>136</v>
      </c>
      <c r="C15" s="279">
        <f>SUM(C9:C14)</f>
        <v>5176.4644100000005</v>
      </c>
      <c r="D15" s="279">
        <f>SUM(D9:D14)</f>
        <v>2783.76449</v>
      </c>
      <c r="E15" s="52">
        <f>SUM(E9:E14)</f>
        <v>-1505</v>
      </c>
    </row>
    <row r="16" spans="1:5" ht="13.5" hidden="1" thickBot="1" x14ac:dyDescent="0.25">
      <c r="A16" s="155">
        <v>8</v>
      </c>
      <c r="B16" s="58" t="s">
        <v>733</v>
      </c>
      <c r="C16" s="586"/>
      <c r="D16" s="588"/>
      <c r="E16" s="52">
        <v>-18</v>
      </c>
    </row>
    <row r="17" spans="4:4" hidden="1" x14ac:dyDescent="0.2">
      <c r="D17" s="51">
        <v>6000</v>
      </c>
    </row>
  </sheetData>
  <mergeCells count="6">
    <mergeCell ref="C16:D16"/>
    <mergeCell ref="A1:D1"/>
    <mergeCell ref="A2:D2"/>
    <mergeCell ref="A3:D3"/>
    <mergeCell ref="A4:D4"/>
    <mergeCell ref="A5:D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4"/>
  <sheetViews>
    <sheetView view="pageBreakPreview" zoomScaleNormal="100" zoomScaleSheetLayoutView="100" workbookViewId="0">
      <selection activeCell="D39" sqref="D38:D39"/>
    </sheetView>
  </sheetViews>
  <sheetFormatPr defaultRowHeight="12.75" x14ac:dyDescent="0.2"/>
  <cols>
    <col min="1" max="1" width="9.140625" style="51"/>
    <col min="2" max="2" width="39.85546875" style="51" customWidth="1"/>
    <col min="3" max="3" width="20.28515625" style="51" customWidth="1"/>
    <col min="4" max="4" width="20" style="51" customWidth="1"/>
    <col min="5"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'34.1'!A3:D3</f>
        <v>по состоянию на 31.12.2025</v>
      </c>
      <c r="B3" s="538"/>
      <c r="C3" s="538"/>
      <c r="D3" s="538"/>
    </row>
    <row r="4" spans="1:4" ht="14.25" x14ac:dyDescent="0.2">
      <c r="A4" s="543" t="s">
        <v>1008</v>
      </c>
      <c r="B4" s="543"/>
      <c r="C4" s="543"/>
      <c r="D4" s="543"/>
    </row>
    <row r="5" spans="1:4" ht="14.25" x14ac:dyDescent="0.2">
      <c r="A5" s="543" t="s">
        <v>268</v>
      </c>
      <c r="B5" s="543"/>
      <c r="C5" s="543"/>
      <c r="D5" s="543"/>
    </row>
    <row r="6" spans="1:4" x14ac:dyDescent="0.2">
      <c r="D6" s="56" t="s">
        <v>550</v>
      </c>
    </row>
    <row r="7" spans="1:4" ht="25.5" x14ac:dyDescent="0.2">
      <c r="A7" s="234" t="s">
        <v>1</v>
      </c>
      <c r="B7" s="234" t="s">
        <v>3</v>
      </c>
      <c r="C7" s="234" t="str">
        <f>'34.1'!C7</f>
        <v>01.01.2025-31.12.2025</v>
      </c>
      <c r="D7" s="234" t="str">
        <f>'34.1'!D7</f>
        <v>01.01.2024-31.12.2024</v>
      </c>
    </row>
    <row r="8" spans="1:4" x14ac:dyDescent="0.2">
      <c r="A8" s="236">
        <v>1</v>
      </c>
      <c r="B8" s="236">
        <v>2</v>
      </c>
      <c r="C8" s="236">
        <v>3</v>
      </c>
      <c r="D8" s="236">
        <v>4</v>
      </c>
    </row>
    <row r="9" spans="1:4" hidden="1" x14ac:dyDescent="0.2">
      <c r="A9" s="231">
        <v>1</v>
      </c>
      <c r="B9" s="240" t="s">
        <v>553</v>
      </c>
      <c r="C9" s="257">
        <v>0</v>
      </c>
      <c r="D9" s="257">
        <v>0</v>
      </c>
    </row>
    <row r="10" spans="1:4" hidden="1" x14ac:dyDescent="0.2">
      <c r="A10" s="231">
        <f>A9+1</f>
        <v>2</v>
      </c>
      <c r="B10" s="240" t="s">
        <v>554</v>
      </c>
      <c r="C10" s="257">
        <v>0</v>
      </c>
      <c r="D10" s="257">
        <v>0</v>
      </c>
    </row>
    <row r="11" spans="1:4" hidden="1" x14ac:dyDescent="0.2">
      <c r="A11" s="231">
        <f t="shared" ref="A11:A23" si="0">A10+1</f>
        <v>3</v>
      </c>
      <c r="B11" s="240" t="s">
        <v>555</v>
      </c>
      <c r="C11" s="257">
        <v>0</v>
      </c>
      <c r="D11" s="257">
        <v>0</v>
      </c>
    </row>
    <row r="12" spans="1:4" ht="25.5" hidden="1" x14ac:dyDescent="0.2">
      <c r="A12" s="231">
        <f t="shared" si="0"/>
        <v>4</v>
      </c>
      <c r="B12" s="240" t="s">
        <v>556</v>
      </c>
      <c r="C12" s="257">
        <v>0</v>
      </c>
      <c r="D12" s="258">
        <v>0</v>
      </c>
    </row>
    <row r="13" spans="1:4" hidden="1" x14ac:dyDescent="0.2">
      <c r="A13" s="231">
        <f t="shared" si="0"/>
        <v>5</v>
      </c>
      <c r="B13" s="240" t="s">
        <v>557</v>
      </c>
      <c r="C13" s="257">
        <v>0</v>
      </c>
      <c r="D13" s="257">
        <v>0</v>
      </c>
    </row>
    <row r="14" spans="1:4" hidden="1" x14ac:dyDescent="0.2">
      <c r="A14" s="231">
        <f t="shared" si="0"/>
        <v>6</v>
      </c>
      <c r="B14" s="240" t="s">
        <v>558</v>
      </c>
      <c r="C14" s="257">
        <v>0</v>
      </c>
      <c r="D14" s="257">
        <v>0</v>
      </c>
    </row>
    <row r="15" spans="1:4" ht="38.25" x14ac:dyDescent="0.2">
      <c r="A15" s="231">
        <f t="shared" si="0"/>
        <v>7</v>
      </c>
      <c r="B15" s="240" t="s">
        <v>559</v>
      </c>
      <c r="C15" s="258">
        <f>11900/1000</f>
        <v>11.9</v>
      </c>
      <c r="D15" s="258">
        <f>121000/1000</f>
        <v>121</v>
      </c>
    </row>
    <row r="16" spans="1:4" ht="38.25" x14ac:dyDescent="0.2">
      <c r="A16" s="231">
        <f t="shared" si="0"/>
        <v>8</v>
      </c>
      <c r="B16" s="240" t="s">
        <v>560</v>
      </c>
      <c r="C16" s="258">
        <f>436612.07/1000</f>
        <v>436.61207000000002</v>
      </c>
      <c r="D16" s="258">
        <f>922302.74/1000</f>
        <v>922.30273999999997</v>
      </c>
    </row>
    <row r="17" spans="1:4" hidden="1" x14ac:dyDescent="0.2">
      <c r="A17" s="231">
        <f t="shared" si="0"/>
        <v>9</v>
      </c>
      <c r="B17" s="238" t="s">
        <v>561</v>
      </c>
      <c r="C17" s="257">
        <v>0</v>
      </c>
      <c r="D17" s="257">
        <v>0</v>
      </c>
    </row>
    <row r="18" spans="1:4" hidden="1" x14ac:dyDescent="0.2">
      <c r="A18" s="231">
        <f t="shared" si="0"/>
        <v>10</v>
      </c>
      <c r="B18" s="238" t="s">
        <v>562</v>
      </c>
      <c r="C18" s="257">
        <v>0</v>
      </c>
      <c r="D18" s="257">
        <v>0</v>
      </c>
    </row>
    <row r="19" spans="1:4" hidden="1" x14ac:dyDescent="0.2">
      <c r="A19" s="231">
        <f t="shared" si="0"/>
        <v>11</v>
      </c>
      <c r="B19" s="238" t="s">
        <v>642</v>
      </c>
      <c r="C19" s="257">
        <v>0</v>
      </c>
      <c r="D19" s="257">
        <v>0</v>
      </c>
    </row>
    <row r="20" spans="1:4" ht="38.25" hidden="1" x14ac:dyDescent="0.2">
      <c r="A20" s="231">
        <f t="shared" si="0"/>
        <v>12</v>
      </c>
      <c r="B20" s="238" t="s">
        <v>643</v>
      </c>
      <c r="C20" s="257">
        <v>0</v>
      </c>
      <c r="D20" s="257">
        <v>0</v>
      </c>
    </row>
    <row r="21" spans="1:4" ht="25.5" hidden="1" x14ac:dyDescent="0.2">
      <c r="A21" s="231">
        <f t="shared" si="0"/>
        <v>13</v>
      </c>
      <c r="B21" s="238" t="s">
        <v>1009</v>
      </c>
      <c r="C21" s="257">
        <v>0</v>
      </c>
      <c r="D21" s="257">
        <v>0</v>
      </c>
    </row>
    <row r="22" spans="1:4" ht="19.5" customHeight="1" x14ac:dyDescent="0.2">
      <c r="A22" s="231">
        <f>A18+1</f>
        <v>11</v>
      </c>
      <c r="B22" s="238" t="s">
        <v>146</v>
      </c>
      <c r="C22" s="258">
        <f>307100/1000</f>
        <v>307.10000000000002</v>
      </c>
      <c r="D22" s="258">
        <f>257775/1000</f>
        <v>257.77499999999998</v>
      </c>
    </row>
    <row r="23" spans="1:4" ht="22.5" customHeight="1" x14ac:dyDescent="0.2">
      <c r="A23" s="236">
        <f t="shared" si="0"/>
        <v>12</v>
      </c>
      <c r="B23" s="278" t="s">
        <v>136</v>
      </c>
      <c r="C23" s="279">
        <f>SUM(C9:C22)</f>
        <v>755.61207000000002</v>
      </c>
      <c r="D23" s="279">
        <f>SUM(D9:D22)</f>
        <v>1301.0777400000002</v>
      </c>
    </row>
    <row r="24" spans="1:4" ht="13.5" hidden="1" thickBot="1" x14ac:dyDescent="0.25">
      <c r="A24" s="155">
        <f>A20+1</f>
        <v>13</v>
      </c>
      <c r="B24" s="58" t="s">
        <v>733</v>
      </c>
      <c r="C24" s="586"/>
      <c r="D24" s="588"/>
    </row>
  </sheetData>
  <mergeCells count="6">
    <mergeCell ref="C24:D24"/>
    <mergeCell ref="A1:D1"/>
    <mergeCell ref="A2:D2"/>
    <mergeCell ref="A3:D3"/>
    <mergeCell ref="A4:D4"/>
    <mergeCell ref="A5:D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4"/>
  <sheetViews>
    <sheetView view="pageBreakPreview" zoomScaleNormal="100" zoomScaleSheetLayoutView="100" workbookViewId="0">
      <selection activeCell="I29" sqref="I29"/>
    </sheetView>
  </sheetViews>
  <sheetFormatPr defaultRowHeight="12.75" x14ac:dyDescent="0.2"/>
  <cols>
    <col min="1" max="1" width="9.140625" style="51"/>
    <col min="2" max="2" width="36.7109375" style="51" customWidth="1"/>
    <col min="3" max="4" width="20.7109375" style="51" customWidth="1"/>
    <col min="5"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'42.1'!A3:D3</f>
        <v>по состоянию на 31.12.2025</v>
      </c>
      <c r="B3" s="538"/>
      <c r="C3" s="538"/>
      <c r="D3" s="538"/>
    </row>
    <row r="4" spans="1:4" ht="14.25" x14ac:dyDescent="0.2">
      <c r="A4" s="543" t="s">
        <v>762</v>
      </c>
      <c r="B4" s="543"/>
      <c r="C4" s="543"/>
      <c r="D4" s="543"/>
    </row>
    <row r="5" spans="1:4" ht="14.25" x14ac:dyDescent="0.2">
      <c r="A5" s="543" t="s">
        <v>269</v>
      </c>
      <c r="B5" s="543"/>
      <c r="C5" s="543"/>
      <c r="D5" s="543"/>
    </row>
    <row r="6" spans="1:4" x14ac:dyDescent="0.2">
      <c r="D6" s="56" t="s">
        <v>552</v>
      </c>
    </row>
    <row r="7" spans="1:4" ht="25.5" x14ac:dyDescent="0.2">
      <c r="A7" s="234" t="s">
        <v>1</v>
      </c>
      <c r="B7" s="234" t="s">
        <v>3</v>
      </c>
      <c r="C7" s="234" t="str">
        <f>'42.1'!C7</f>
        <v>01.01.2025-31.12.2025</v>
      </c>
      <c r="D7" s="234" t="str">
        <f>'42.1'!D7</f>
        <v>01.01.2024-31.12.2024</v>
      </c>
    </row>
    <row r="8" spans="1:4" x14ac:dyDescent="0.2">
      <c r="A8" s="236">
        <v>1</v>
      </c>
      <c r="B8" s="236">
        <v>2</v>
      </c>
      <c r="C8" s="236">
        <v>3</v>
      </c>
      <c r="D8" s="236">
        <v>4</v>
      </c>
    </row>
    <row r="9" spans="1:4" ht="63.75" hidden="1" x14ac:dyDescent="0.2">
      <c r="A9" s="231">
        <v>1</v>
      </c>
      <c r="B9" s="238" t="s">
        <v>680</v>
      </c>
      <c r="C9" s="257">
        <v>0</v>
      </c>
      <c r="D9" s="257">
        <v>0</v>
      </c>
    </row>
    <row r="10" spans="1:4" ht="38.25" hidden="1" x14ac:dyDescent="0.2">
      <c r="A10" s="231">
        <f t="shared" ref="A10:A15" si="0">A9+1</f>
        <v>2</v>
      </c>
      <c r="B10" s="238" t="s">
        <v>682</v>
      </c>
      <c r="C10" s="257">
        <v>0</v>
      </c>
      <c r="D10" s="257">
        <v>0</v>
      </c>
    </row>
    <row r="11" spans="1:4" ht="51" x14ac:dyDescent="0.2">
      <c r="A11" s="293">
        <f t="shared" si="0"/>
        <v>3</v>
      </c>
      <c r="B11" s="294" t="s">
        <v>681</v>
      </c>
      <c r="C11" s="258">
        <v>0</v>
      </c>
      <c r="D11" s="258">
        <f>229489.07/1000</f>
        <v>229.48907</v>
      </c>
    </row>
    <row r="12" spans="1:4" ht="51" hidden="1" x14ac:dyDescent="0.2">
      <c r="A12" s="231">
        <f t="shared" si="0"/>
        <v>4</v>
      </c>
      <c r="B12" s="238" t="s">
        <v>683</v>
      </c>
      <c r="C12" s="257">
        <v>0</v>
      </c>
      <c r="D12" s="257">
        <v>0</v>
      </c>
    </row>
    <row r="13" spans="1:4" x14ac:dyDescent="0.2">
      <c r="A13" s="293">
        <f t="shared" si="0"/>
        <v>5</v>
      </c>
      <c r="B13" s="294" t="s">
        <v>684</v>
      </c>
      <c r="C13" s="258">
        <f>51394.23/1000</f>
        <v>51.39423</v>
      </c>
      <c r="D13" s="258">
        <f>25565.18/1000</f>
        <v>25.565180000000002</v>
      </c>
    </row>
    <row r="14" spans="1:4" hidden="1" x14ac:dyDescent="0.2">
      <c r="A14" s="231">
        <f t="shared" si="0"/>
        <v>6</v>
      </c>
      <c r="B14" s="238" t="s">
        <v>685</v>
      </c>
      <c r="C14" s="257">
        <v>0</v>
      </c>
      <c r="D14" s="257">
        <v>0</v>
      </c>
    </row>
    <row r="15" spans="1:4" ht="25.5" x14ac:dyDescent="0.2">
      <c r="A15" s="234">
        <f t="shared" si="0"/>
        <v>7</v>
      </c>
      <c r="B15" s="278" t="s">
        <v>686</v>
      </c>
      <c r="C15" s="279">
        <f>SUM(C9:C14)</f>
        <v>51.39423</v>
      </c>
      <c r="D15" s="279">
        <f>SUM(D9:D14)</f>
        <v>255.05425</v>
      </c>
    </row>
    <row r="16" spans="1:4" ht="13.5" hidden="1" thickBot="1" x14ac:dyDescent="0.25">
      <c r="A16" s="155">
        <v>8</v>
      </c>
      <c r="B16" s="58" t="s">
        <v>733</v>
      </c>
      <c r="C16" s="586"/>
      <c r="D16" s="588"/>
    </row>
    <row r="23" spans="2:2" x14ac:dyDescent="0.2">
      <c r="B23" s="95"/>
    </row>
    <row r="24" spans="2:2" x14ac:dyDescent="0.2">
      <c r="B24" s="95"/>
    </row>
  </sheetData>
  <mergeCells count="6">
    <mergeCell ref="C16:D16"/>
    <mergeCell ref="A1:D1"/>
    <mergeCell ref="A2:D2"/>
    <mergeCell ref="A3:D3"/>
    <mergeCell ref="A4:D4"/>
    <mergeCell ref="A5:D5"/>
  </mergeCells>
  <printOptions horizontalCentered="1"/>
  <pageMargins left="0.71259842519685046" right="0.39370078740157483" top="0.39370078740157483" bottom="0.39370078740157483" header="0.31496062992125984" footer="0.31496062992125984"/>
  <pageSetup paperSize="9"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8"/>
  <sheetViews>
    <sheetView view="pageBreakPreview" zoomScaleNormal="100" zoomScaleSheetLayoutView="100" workbookViewId="0">
      <selection activeCell="K20" sqref="K20"/>
    </sheetView>
  </sheetViews>
  <sheetFormatPr defaultRowHeight="12.75" x14ac:dyDescent="0.2"/>
  <cols>
    <col min="1" max="1" width="9.140625" style="51"/>
    <col min="2" max="2" width="38.5703125" style="51" customWidth="1"/>
    <col min="3" max="4" width="20.7109375" style="51" customWidth="1"/>
    <col min="5" max="5" width="0" style="51" hidden="1" customWidth="1"/>
    <col min="6" max="16384" width="9.140625" style="51"/>
  </cols>
  <sheetData>
    <row r="1" spans="1:5" ht="15.75" x14ac:dyDescent="0.2">
      <c r="A1" s="537" t="s">
        <v>127</v>
      </c>
      <c r="B1" s="537"/>
      <c r="C1" s="537"/>
      <c r="D1" s="537"/>
    </row>
    <row r="2" spans="1:5" ht="15.75" x14ac:dyDescent="0.2">
      <c r="A2" s="538" t="s">
        <v>128</v>
      </c>
      <c r="B2" s="538"/>
      <c r="C2" s="538"/>
      <c r="D2" s="538"/>
    </row>
    <row r="3" spans="1:5" ht="15.75" x14ac:dyDescent="0.2">
      <c r="A3" s="538" t="str">
        <f>'34.1'!A3:D3</f>
        <v>по состоянию на 31.12.2025</v>
      </c>
      <c r="B3" s="538"/>
      <c r="C3" s="538"/>
      <c r="D3" s="538"/>
    </row>
    <row r="4" spans="1:5" ht="14.25" x14ac:dyDescent="0.2">
      <c r="A4" s="543" t="s">
        <v>1011</v>
      </c>
      <c r="B4" s="543"/>
      <c r="C4" s="543"/>
      <c r="D4" s="543"/>
    </row>
    <row r="5" spans="1:5" ht="14.25" x14ac:dyDescent="0.2">
      <c r="A5" s="543" t="s">
        <v>270</v>
      </c>
      <c r="B5" s="543"/>
      <c r="C5" s="543"/>
      <c r="D5" s="543"/>
    </row>
    <row r="6" spans="1:5" x14ac:dyDescent="0.2">
      <c r="D6" s="56" t="s">
        <v>1012</v>
      </c>
    </row>
    <row r="7" spans="1:5" ht="25.5" x14ac:dyDescent="0.2">
      <c r="A7" s="234" t="s">
        <v>1</v>
      </c>
      <c r="B7" s="234" t="s">
        <v>3</v>
      </c>
      <c r="C7" s="234" t="str">
        <f>'34.1'!C7</f>
        <v>01.01.2025-31.12.2025</v>
      </c>
      <c r="D7" s="234" t="str">
        <f>'34.1'!D7</f>
        <v>01.01.2024-31.12.2024</v>
      </c>
    </row>
    <row r="8" spans="1:5" x14ac:dyDescent="0.2">
      <c r="A8" s="236">
        <v>1</v>
      </c>
      <c r="B8" s="236">
        <v>2</v>
      </c>
      <c r="C8" s="236">
        <v>3</v>
      </c>
      <c r="D8" s="236">
        <v>4</v>
      </c>
    </row>
    <row r="9" spans="1:5" ht="26.25" thickBot="1" x14ac:dyDescent="0.25">
      <c r="A9" s="231">
        <v>1</v>
      </c>
      <c r="B9" s="240" t="s">
        <v>564</v>
      </c>
      <c r="C9" s="258">
        <f>489567.86/1000</f>
        <v>489.56786</v>
      </c>
      <c r="D9" s="258">
        <f>483760.9/1000</f>
        <v>483.76090000000005</v>
      </c>
      <c r="E9" s="187">
        <v>-146</v>
      </c>
    </row>
    <row r="10" spans="1:5" ht="13.5" thickBot="1" x14ac:dyDescent="0.25">
      <c r="A10" s="231">
        <f>A9+1</f>
        <v>2</v>
      </c>
      <c r="B10" s="240" t="s">
        <v>565</v>
      </c>
      <c r="C10" s="258">
        <f>612990.72/1000</f>
        <v>612.99072000000001</v>
      </c>
      <c r="D10" s="258">
        <f>818837.65/1000</f>
        <v>818.83765000000005</v>
      </c>
      <c r="E10" s="187">
        <v>-25</v>
      </c>
    </row>
    <row r="11" spans="1:5" ht="26.25" thickBot="1" x14ac:dyDescent="0.25">
      <c r="A11" s="231">
        <f t="shared" ref="A11:A25" si="0">A10+1</f>
        <v>3</v>
      </c>
      <c r="B11" s="240" t="s">
        <v>566</v>
      </c>
      <c r="C11" s="258">
        <f>426071.8/1000</f>
        <v>426.0718</v>
      </c>
      <c r="D11" s="258">
        <f>338185.36/1000</f>
        <v>338.18536</v>
      </c>
      <c r="E11" s="187"/>
    </row>
    <row r="12" spans="1:5" ht="32.25" customHeight="1" thickBot="1" x14ac:dyDescent="0.25">
      <c r="A12" s="231">
        <f t="shared" si="0"/>
        <v>4</v>
      </c>
      <c r="B12" s="240" t="s">
        <v>1013</v>
      </c>
      <c r="C12" s="258">
        <f>12000/1000</f>
        <v>12</v>
      </c>
      <c r="D12" s="258">
        <f>40000/1000</f>
        <v>40</v>
      </c>
      <c r="E12" s="187">
        <v>-205</v>
      </c>
    </row>
    <row r="13" spans="1:5" ht="51.75" thickBot="1" x14ac:dyDescent="0.25">
      <c r="A13" s="231">
        <f t="shared" si="0"/>
        <v>5</v>
      </c>
      <c r="B13" s="240" t="s">
        <v>1014</v>
      </c>
      <c r="C13" s="258">
        <f>123591.03/1000</f>
        <v>123.59103</v>
      </c>
      <c r="D13" s="258">
        <f>843862.21/1000</f>
        <v>843.86221</v>
      </c>
      <c r="E13" s="187">
        <v>-107</v>
      </c>
    </row>
    <row r="14" spans="1:5" ht="13.5" hidden="1" thickBot="1" x14ac:dyDescent="0.25">
      <c r="A14" s="231">
        <f t="shared" si="0"/>
        <v>6</v>
      </c>
      <c r="B14" s="240" t="s">
        <v>567</v>
      </c>
      <c r="C14" s="258">
        <v>0</v>
      </c>
      <c r="D14" s="258">
        <v>0</v>
      </c>
      <c r="E14" s="187">
        <v>-150</v>
      </c>
    </row>
    <row r="15" spans="1:5" ht="13.5" hidden="1" thickBot="1" x14ac:dyDescent="0.25">
      <c r="A15" s="231">
        <f t="shared" si="0"/>
        <v>7</v>
      </c>
      <c r="B15" s="240" t="s">
        <v>568</v>
      </c>
      <c r="C15" s="258">
        <v>0</v>
      </c>
      <c r="D15" s="258">
        <v>0</v>
      </c>
      <c r="E15" s="187">
        <v>-598</v>
      </c>
    </row>
    <row r="16" spans="1:5" ht="26.25" thickBot="1" x14ac:dyDescent="0.25">
      <c r="A16" s="231">
        <f t="shared" si="0"/>
        <v>8</v>
      </c>
      <c r="B16" s="240" t="s">
        <v>1015</v>
      </c>
      <c r="C16" s="258">
        <f>(264339.48+280000)/1000</f>
        <v>544.33947999999998</v>
      </c>
      <c r="D16" s="258">
        <f>(6112908.16+107000)/1000</f>
        <v>6219.90816</v>
      </c>
      <c r="E16" s="187">
        <v>-160</v>
      </c>
    </row>
    <row r="17" spans="1:5" ht="26.25" hidden="1" thickBot="1" x14ac:dyDescent="0.25">
      <c r="A17" s="231">
        <f t="shared" si="0"/>
        <v>9</v>
      </c>
      <c r="B17" s="240" t="s">
        <v>569</v>
      </c>
      <c r="C17" s="258">
        <v>0</v>
      </c>
      <c r="D17" s="258">
        <v>0</v>
      </c>
      <c r="E17" s="187">
        <v>-382</v>
      </c>
    </row>
    <row r="18" spans="1:5" ht="13.5" hidden="1" thickBot="1" x14ac:dyDescent="0.25">
      <c r="A18" s="231">
        <f t="shared" si="0"/>
        <v>10</v>
      </c>
      <c r="B18" s="240" t="s">
        <v>570</v>
      </c>
      <c r="C18" s="258">
        <v>0</v>
      </c>
      <c r="D18" s="258">
        <v>0</v>
      </c>
      <c r="E18" s="187"/>
    </row>
    <row r="19" spans="1:5" ht="13.5" thickBot="1" x14ac:dyDescent="0.25">
      <c r="A19" s="231">
        <f t="shared" si="0"/>
        <v>11</v>
      </c>
      <c r="B19" s="240" t="s">
        <v>571</v>
      </c>
      <c r="C19" s="258">
        <f>531823.75/1000</f>
        <v>531.82375000000002</v>
      </c>
      <c r="D19" s="258">
        <f>142329.16/1000</f>
        <v>142.32916</v>
      </c>
      <c r="E19" s="187">
        <v>-9</v>
      </c>
    </row>
    <row r="20" spans="1:5" ht="13.5" thickBot="1" x14ac:dyDescent="0.25">
      <c r="A20" s="231">
        <f t="shared" si="0"/>
        <v>12</v>
      </c>
      <c r="B20" s="240" t="s">
        <v>572</v>
      </c>
      <c r="C20" s="258">
        <f>4306958/1000</f>
        <v>4306.9579999999996</v>
      </c>
      <c r="D20" s="258">
        <v>0</v>
      </c>
      <c r="E20" s="187"/>
    </row>
    <row r="21" spans="1:5" ht="13.5" thickBot="1" x14ac:dyDescent="0.25">
      <c r="A21" s="231">
        <f t="shared" si="0"/>
        <v>13</v>
      </c>
      <c r="B21" s="240" t="s">
        <v>1016</v>
      </c>
      <c r="C21" s="258">
        <f>378650.73/1000</f>
        <v>378.65072999999995</v>
      </c>
      <c r="D21" s="258">
        <f>640484.56/1000</f>
        <v>640.4845600000001</v>
      </c>
      <c r="E21" s="187"/>
    </row>
    <row r="22" spans="1:5" ht="13.5" thickBot="1" x14ac:dyDescent="0.25">
      <c r="A22" s="231">
        <f t="shared" si="0"/>
        <v>14</v>
      </c>
      <c r="B22" s="240" t="s">
        <v>573</v>
      </c>
      <c r="C22" s="258">
        <f>76000/1000</f>
        <v>76</v>
      </c>
      <c r="D22" s="258">
        <f>1350/1000</f>
        <v>1.35</v>
      </c>
      <c r="E22" s="187"/>
    </row>
    <row r="23" spans="1:5" ht="26.25" thickBot="1" x14ac:dyDescent="0.25">
      <c r="A23" s="231">
        <f t="shared" si="0"/>
        <v>15</v>
      </c>
      <c r="B23" s="240" t="s">
        <v>1017</v>
      </c>
      <c r="C23" s="258">
        <f>157689.96/1000</f>
        <v>157.68995999999999</v>
      </c>
      <c r="D23" s="258">
        <f>274682.26/1000</f>
        <v>274.68225999999999</v>
      </c>
      <c r="E23" s="187">
        <v>-35</v>
      </c>
    </row>
    <row r="24" spans="1:5" ht="26.25" thickBot="1" x14ac:dyDescent="0.25">
      <c r="A24" s="231">
        <f t="shared" si="0"/>
        <v>16</v>
      </c>
      <c r="B24" s="240" t="s">
        <v>574</v>
      </c>
      <c r="C24" s="258">
        <f>75200/1000</f>
        <v>75.2</v>
      </c>
      <c r="D24" s="258">
        <f>51505/1000</f>
        <v>51.505000000000003</v>
      </c>
      <c r="E24" s="187">
        <v>-964</v>
      </c>
    </row>
    <row r="25" spans="1:5" ht="13.5" hidden="1" thickBot="1" x14ac:dyDescent="0.25">
      <c r="A25" s="231">
        <f t="shared" si="0"/>
        <v>17</v>
      </c>
      <c r="B25" s="240" t="s">
        <v>146</v>
      </c>
      <c r="C25" s="258">
        <v>0</v>
      </c>
      <c r="D25" s="258">
        <v>0</v>
      </c>
      <c r="E25" s="187">
        <v>-41</v>
      </c>
    </row>
    <row r="26" spans="1:5" ht="23.25" customHeight="1" thickBot="1" x14ac:dyDescent="0.25">
      <c r="A26" s="234">
        <v>18</v>
      </c>
      <c r="B26" s="312" t="s">
        <v>136</v>
      </c>
      <c r="C26" s="279">
        <f>SUM(C9:C25)</f>
        <v>7734.8833299999988</v>
      </c>
      <c r="D26" s="279">
        <f>SUM(D9:D25)</f>
        <v>9854.9052599999995</v>
      </c>
      <c r="E26" s="188">
        <f>ROUND(SUM(E9:E25),0)</f>
        <v>-2822</v>
      </c>
    </row>
    <row r="27" spans="1:5" ht="66" customHeight="1" x14ac:dyDescent="0.2">
      <c r="A27" s="231">
        <v>19</v>
      </c>
      <c r="B27" s="238" t="s">
        <v>733</v>
      </c>
      <c r="C27" s="602" t="s">
        <v>1165</v>
      </c>
      <c r="D27" s="602"/>
    </row>
    <row r="28" spans="1:5" x14ac:dyDescent="0.2">
      <c r="C28" s="91"/>
    </row>
  </sheetData>
  <mergeCells count="6">
    <mergeCell ref="C27:D27"/>
    <mergeCell ref="A1:D1"/>
    <mergeCell ref="A2:D2"/>
    <mergeCell ref="A3:D3"/>
    <mergeCell ref="A4:D4"/>
    <mergeCell ref="A5:D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34"/>
  <sheetViews>
    <sheetView view="pageBreakPreview" zoomScaleNormal="100" zoomScaleSheetLayoutView="100" workbookViewId="0">
      <selection activeCell="C10" sqref="C10"/>
    </sheetView>
  </sheetViews>
  <sheetFormatPr defaultRowHeight="12.75" x14ac:dyDescent="0.2"/>
  <cols>
    <col min="1" max="1" width="9.140625" style="51"/>
    <col min="2" max="2" width="38" style="51" customWidth="1"/>
    <col min="3" max="4" width="20.7109375" style="51" customWidth="1"/>
    <col min="5"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'34.1'!A3:D3</f>
        <v>по состоянию на 31.12.2025</v>
      </c>
      <c r="B3" s="538"/>
      <c r="C3" s="538"/>
      <c r="D3" s="538"/>
    </row>
    <row r="4" spans="1:4" ht="14.25" x14ac:dyDescent="0.2">
      <c r="A4" s="543" t="s">
        <v>763</v>
      </c>
      <c r="B4" s="543"/>
      <c r="C4" s="543"/>
      <c r="D4" s="543"/>
    </row>
    <row r="5" spans="1:4" ht="14.25" x14ac:dyDescent="0.2">
      <c r="A5" s="543" t="s">
        <v>272</v>
      </c>
      <c r="B5" s="543"/>
      <c r="C5" s="543"/>
      <c r="D5" s="543"/>
    </row>
    <row r="6" spans="1:4" x14ac:dyDescent="0.2">
      <c r="D6" s="56" t="s">
        <v>563</v>
      </c>
    </row>
    <row r="7" spans="1:4" ht="25.5" x14ac:dyDescent="0.2">
      <c r="A7" s="234" t="s">
        <v>1</v>
      </c>
      <c r="B7" s="234" t="s">
        <v>3</v>
      </c>
      <c r="C7" s="234" t="str">
        <f>'34.1'!C7</f>
        <v>01.01.2025-31.12.2025</v>
      </c>
      <c r="D7" s="234" t="str">
        <f>'34.1'!D7</f>
        <v>01.01.2024-31.12.2024</v>
      </c>
    </row>
    <row r="8" spans="1:4" x14ac:dyDescent="0.2">
      <c r="A8" s="236">
        <v>1</v>
      </c>
      <c r="B8" s="236">
        <v>2</v>
      </c>
      <c r="C8" s="236">
        <v>3</v>
      </c>
      <c r="D8" s="236">
        <v>4</v>
      </c>
    </row>
    <row r="9" spans="1:4" ht="25.5" hidden="1" x14ac:dyDescent="0.2">
      <c r="A9" s="231">
        <v>1</v>
      </c>
      <c r="B9" s="238" t="s">
        <v>1018</v>
      </c>
      <c r="C9" s="257">
        <v>0</v>
      </c>
      <c r="D9" s="257">
        <v>0</v>
      </c>
    </row>
    <row r="10" spans="1:4" ht="38.25" x14ac:dyDescent="0.2">
      <c r="A10" s="231">
        <f>A9+1</f>
        <v>2</v>
      </c>
      <c r="B10" s="238" t="s">
        <v>576</v>
      </c>
      <c r="C10" s="258">
        <f>8815/1000</f>
        <v>8.8149999999999995</v>
      </c>
      <c r="D10" s="258">
        <f>3099/1000</f>
        <v>3.0990000000000002</v>
      </c>
    </row>
    <row r="11" spans="1:4" ht="25.5" hidden="1" x14ac:dyDescent="0.2">
      <c r="A11" s="231">
        <f t="shared" ref="A11:A12" si="0">A10+1</f>
        <v>3</v>
      </c>
      <c r="B11" s="238" t="s">
        <v>1019</v>
      </c>
      <c r="C11" s="257">
        <v>0</v>
      </c>
      <c r="D11" s="257">
        <v>0</v>
      </c>
    </row>
    <row r="12" spans="1:4" ht="51" x14ac:dyDescent="0.2">
      <c r="A12" s="231">
        <f t="shared" si="0"/>
        <v>4</v>
      </c>
      <c r="B12" s="238" t="s">
        <v>1020</v>
      </c>
      <c r="C12" s="258">
        <f>(289571.32-39490.32)/1000</f>
        <v>250.08099999999999</v>
      </c>
      <c r="D12" s="258">
        <f>149088/1000</f>
        <v>149.08799999999999</v>
      </c>
    </row>
    <row r="13" spans="1:4" ht="25.5" hidden="1" x14ac:dyDescent="0.2">
      <c r="A13" s="231">
        <v>5</v>
      </c>
      <c r="B13" s="238" t="s">
        <v>577</v>
      </c>
      <c r="C13" s="257">
        <v>0</v>
      </c>
      <c r="D13" s="257">
        <v>0</v>
      </c>
    </row>
    <row r="14" spans="1:4" x14ac:dyDescent="0.2">
      <c r="A14" s="231">
        <v>6</v>
      </c>
      <c r="B14" s="238" t="s">
        <v>146</v>
      </c>
      <c r="C14" s="257">
        <v>0</v>
      </c>
      <c r="D14" s="257">
        <f>6000/1000</f>
        <v>6</v>
      </c>
    </row>
    <row r="15" spans="1:4" x14ac:dyDescent="0.2">
      <c r="A15" s="234">
        <v>7</v>
      </c>
      <c r="B15" s="278" t="s">
        <v>136</v>
      </c>
      <c r="C15" s="279">
        <f>SUM(C9:C14)</f>
        <v>258.89600000000002</v>
      </c>
      <c r="D15" s="279">
        <f>SUM(D9:D14)</f>
        <v>158.18699999999998</v>
      </c>
    </row>
    <row r="16" spans="1:4" ht="13.5" hidden="1" thickBot="1" x14ac:dyDescent="0.25">
      <c r="A16" s="155">
        <v>8</v>
      </c>
      <c r="B16" s="58" t="s">
        <v>733</v>
      </c>
      <c r="C16" s="586"/>
      <c r="D16" s="588"/>
    </row>
    <row r="18" spans="2:2" ht="15" x14ac:dyDescent="0.2">
      <c r="B18" s="96"/>
    </row>
    <row r="19" spans="2:2" ht="15" x14ac:dyDescent="0.2">
      <c r="B19" s="96"/>
    </row>
    <row r="20" spans="2:2" ht="15" x14ac:dyDescent="0.2">
      <c r="B20" s="96"/>
    </row>
    <row r="21" spans="2:2" ht="15" x14ac:dyDescent="0.2">
      <c r="B21" s="96"/>
    </row>
    <row r="22" spans="2:2" ht="15" x14ac:dyDescent="0.2">
      <c r="B22" s="96"/>
    </row>
    <row r="23" spans="2:2" ht="15" x14ac:dyDescent="0.2">
      <c r="B23" s="96"/>
    </row>
    <row r="24" spans="2:2" ht="15" x14ac:dyDescent="0.2">
      <c r="B24" s="96"/>
    </row>
    <row r="25" spans="2:2" ht="15" x14ac:dyDescent="0.2">
      <c r="B25" s="96"/>
    </row>
    <row r="26" spans="2:2" ht="15" x14ac:dyDescent="0.2">
      <c r="B26" s="96"/>
    </row>
    <row r="27" spans="2:2" ht="15" x14ac:dyDescent="0.2">
      <c r="B27" s="96"/>
    </row>
    <row r="28" spans="2:2" ht="15" x14ac:dyDescent="0.2">
      <c r="B28" s="96"/>
    </row>
    <row r="29" spans="2:2" ht="15" x14ac:dyDescent="0.2">
      <c r="B29" s="96"/>
    </row>
    <row r="30" spans="2:2" ht="15" x14ac:dyDescent="0.2">
      <c r="B30" s="96"/>
    </row>
    <row r="31" spans="2:2" ht="15" x14ac:dyDescent="0.2">
      <c r="B31" s="96"/>
    </row>
    <row r="32" spans="2:2" ht="15" x14ac:dyDescent="0.2">
      <c r="B32" s="96"/>
    </row>
    <row r="33" spans="2:2" ht="15" x14ac:dyDescent="0.2">
      <c r="B33" s="96"/>
    </row>
    <row r="34" spans="2:2" ht="15" x14ac:dyDescent="0.2">
      <c r="B34" s="96"/>
    </row>
  </sheetData>
  <mergeCells count="6">
    <mergeCell ref="C16:D16"/>
    <mergeCell ref="A1:D1"/>
    <mergeCell ref="A2:D2"/>
    <mergeCell ref="A3:D3"/>
    <mergeCell ref="A4:D4"/>
    <mergeCell ref="A5:D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30"/>
  <sheetViews>
    <sheetView view="pageBreakPreview" zoomScaleNormal="100" zoomScaleSheetLayoutView="100" workbookViewId="0">
      <selection activeCell="P33" sqref="P33"/>
    </sheetView>
  </sheetViews>
  <sheetFormatPr defaultRowHeight="12.75" x14ac:dyDescent="0.2"/>
  <cols>
    <col min="1" max="1" width="9.140625" style="51"/>
    <col min="2" max="2" width="37.85546875" style="51" customWidth="1"/>
    <col min="3" max="4" width="20.7109375" style="51" customWidth="1"/>
    <col min="5"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'34.1'!A3:D3</f>
        <v>по состоянию на 31.12.2025</v>
      </c>
      <c r="B3" s="538"/>
      <c r="C3" s="538"/>
      <c r="D3" s="538"/>
    </row>
    <row r="4" spans="1:4" ht="14.25" x14ac:dyDescent="0.2">
      <c r="A4" s="543" t="s">
        <v>763</v>
      </c>
      <c r="B4" s="543"/>
      <c r="C4" s="543"/>
      <c r="D4" s="543"/>
    </row>
    <row r="5" spans="1:4" ht="14.25" x14ac:dyDescent="0.2">
      <c r="A5" s="543" t="s">
        <v>273</v>
      </c>
      <c r="B5" s="543"/>
      <c r="C5" s="543"/>
      <c r="D5" s="543"/>
    </row>
    <row r="6" spans="1:4" x14ac:dyDescent="0.2">
      <c r="D6" s="56" t="s">
        <v>1021</v>
      </c>
    </row>
    <row r="7" spans="1:4" ht="25.5" x14ac:dyDescent="0.2">
      <c r="A7" s="278" t="s">
        <v>1</v>
      </c>
      <c r="B7" s="278" t="s">
        <v>3</v>
      </c>
      <c r="C7" s="234" t="str">
        <f>'46.1'!C7</f>
        <v>01.01.2025-31.12.2025</v>
      </c>
      <c r="D7" s="234" t="str">
        <f>'46.1'!C7</f>
        <v>01.01.2025-31.12.2025</v>
      </c>
    </row>
    <row r="8" spans="1:4" x14ac:dyDescent="0.2">
      <c r="A8" s="236">
        <v>1</v>
      </c>
      <c r="B8" s="236">
        <v>2</v>
      </c>
      <c r="C8" s="236">
        <v>3</v>
      </c>
      <c r="D8" s="236">
        <v>4</v>
      </c>
    </row>
    <row r="9" spans="1:4" ht="25.5" x14ac:dyDescent="0.2">
      <c r="A9" s="231">
        <v>1</v>
      </c>
      <c r="B9" s="240" t="s">
        <v>579</v>
      </c>
      <c r="C9" s="258">
        <f>222113.45/1000</f>
        <v>222.11345</v>
      </c>
      <c r="D9" s="258">
        <f>50727.87/1000</f>
        <v>50.727870000000003</v>
      </c>
    </row>
    <row r="10" spans="1:4" ht="51" hidden="1" x14ac:dyDescent="0.2">
      <c r="A10" s="231">
        <f>A9+1</f>
        <v>2</v>
      </c>
      <c r="B10" s="240" t="s">
        <v>580</v>
      </c>
      <c r="C10" s="258">
        <v>0</v>
      </c>
      <c r="D10" s="258">
        <v>0</v>
      </c>
    </row>
    <row r="11" spans="1:4" x14ac:dyDescent="0.2">
      <c r="A11" s="231">
        <f>A10+1</f>
        <v>3</v>
      </c>
      <c r="B11" s="240" t="s">
        <v>146</v>
      </c>
      <c r="C11" s="258">
        <f>10090.6/1000</f>
        <v>10.0906</v>
      </c>
      <c r="D11" s="258">
        <f>65271.89/1000</f>
        <v>65.271889999999999</v>
      </c>
    </row>
    <row r="12" spans="1:4" x14ac:dyDescent="0.2">
      <c r="A12" s="234">
        <v>4</v>
      </c>
      <c r="B12" s="312" t="s">
        <v>136</v>
      </c>
      <c r="C12" s="279">
        <f>SUM(C9:C11)</f>
        <v>232.20405</v>
      </c>
      <c r="D12" s="279">
        <f>SUM(D9:D11)</f>
        <v>115.99976000000001</v>
      </c>
    </row>
    <row r="13" spans="1:4" ht="13.5" hidden="1" thickBot="1" x14ac:dyDescent="0.25">
      <c r="A13" s="155">
        <v>5</v>
      </c>
      <c r="B13" s="58" t="s">
        <v>733</v>
      </c>
      <c r="C13" s="586"/>
      <c r="D13" s="588"/>
    </row>
    <row r="14" spans="1:4" ht="15" x14ac:dyDescent="0.2">
      <c r="B14" s="96"/>
    </row>
    <row r="15" spans="1:4" ht="15" x14ac:dyDescent="0.2">
      <c r="B15" s="96"/>
    </row>
    <row r="16" spans="1:4" ht="15" x14ac:dyDescent="0.2">
      <c r="B16" s="96"/>
    </row>
    <row r="17" spans="2:2" ht="15" x14ac:dyDescent="0.2">
      <c r="B17" s="96"/>
    </row>
    <row r="18" spans="2:2" ht="15" x14ac:dyDescent="0.2">
      <c r="B18" s="96"/>
    </row>
    <row r="19" spans="2:2" ht="15" x14ac:dyDescent="0.2">
      <c r="B19" s="96"/>
    </row>
    <row r="20" spans="2:2" ht="15" x14ac:dyDescent="0.2">
      <c r="B20" s="96"/>
    </row>
    <row r="21" spans="2:2" ht="15" x14ac:dyDescent="0.2">
      <c r="B21" s="96"/>
    </row>
    <row r="22" spans="2:2" ht="15" x14ac:dyDescent="0.2">
      <c r="B22" s="96"/>
    </row>
    <row r="23" spans="2:2" ht="15" x14ac:dyDescent="0.2">
      <c r="B23" s="96"/>
    </row>
    <row r="24" spans="2:2" ht="15" x14ac:dyDescent="0.2">
      <c r="B24" s="96"/>
    </row>
    <row r="25" spans="2:2" ht="15" x14ac:dyDescent="0.2">
      <c r="B25" s="96"/>
    </row>
    <row r="26" spans="2:2" ht="15" x14ac:dyDescent="0.2">
      <c r="B26" s="96"/>
    </row>
    <row r="27" spans="2:2" ht="15" x14ac:dyDescent="0.2">
      <c r="B27" s="96"/>
    </row>
    <row r="28" spans="2:2" ht="15" x14ac:dyDescent="0.2">
      <c r="B28" s="96"/>
    </row>
    <row r="29" spans="2:2" ht="15" x14ac:dyDescent="0.2">
      <c r="B29" s="96"/>
    </row>
    <row r="30" spans="2:2" ht="15" x14ac:dyDescent="0.2">
      <c r="B30" s="96"/>
    </row>
  </sheetData>
  <mergeCells count="6">
    <mergeCell ref="A5:D5"/>
    <mergeCell ref="C13:D13"/>
    <mergeCell ref="A1:D1"/>
    <mergeCell ref="A2:D2"/>
    <mergeCell ref="A3:D3"/>
    <mergeCell ref="A4:D4"/>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18"/>
  <sheetViews>
    <sheetView view="pageBreakPreview" zoomScaleNormal="100" zoomScaleSheetLayoutView="100" workbookViewId="0">
      <selection activeCell="N12" sqref="N12"/>
    </sheetView>
  </sheetViews>
  <sheetFormatPr defaultRowHeight="12.75" x14ac:dyDescent="0.2"/>
  <cols>
    <col min="1" max="1" width="9.140625" style="51"/>
    <col min="2" max="2" width="36" style="51" customWidth="1"/>
    <col min="3" max="3" width="7.7109375" style="51" customWidth="1"/>
    <col min="4" max="4" width="25.28515625" style="51" customWidth="1"/>
    <col min="5" max="5" width="19.140625" style="51" customWidth="1"/>
    <col min="6" max="16384" width="9.140625" style="51"/>
  </cols>
  <sheetData>
    <row r="1" spans="1:5" ht="15.75" x14ac:dyDescent="0.2">
      <c r="A1" s="537" t="s">
        <v>127</v>
      </c>
      <c r="B1" s="537"/>
      <c r="C1" s="537"/>
      <c r="D1" s="537"/>
      <c r="E1" s="537"/>
    </row>
    <row r="2" spans="1:5" ht="15.75" x14ac:dyDescent="0.2">
      <c r="A2" s="538" t="s">
        <v>128</v>
      </c>
      <c r="B2" s="538"/>
      <c r="C2" s="538"/>
      <c r="D2" s="538"/>
      <c r="E2" s="538"/>
    </row>
    <row r="3" spans="1:5" ht="15.75" x14ac:dyDescent="0.2">
      <c r="A3" s="538" t="str">
        <f>'34.1'!A3:D3</f>
        <v>по состоянию на 31.12.2025</v>
      </c>
      <c r="B3" s="538"/>
      <c r="C3" s="538"/>
      <c r="D3" s="538"/>
      <c r="E3" s="538"/>
    </row>
    <row r="4" spans="1:5" ht="14.25" x14ac:dyDescent="0.2">
      <c r="A4" s="543" t="s">
        <v>764</v>
      </c>
      <c r="B4" s="543"/>
      <c r="C4" s="543"/>
      <c r="D4" s="543"/>
      <c r="E4" s="543"/>
    </row>
    <row r="5" spans="1:5" ht="14.25" x14ac:dyDescent="0.2">
      <c r="A5" s="543" t="s">
        <v>765</v>
      </c>
      <c r="B5" s="543"/>
      <c r="C5" s="543"/>
      <c r="D5" s="543"/>
      <c r="E5" s="543"/>
    </row>
    <row r="6" spans="1:5" ht="14.25" x14ac:dyDescent="0.2">
      <c r="A6" s="539" t="s">
        <v>1022</v>
      </c>
      <c r="B6" s="539"/>
      <c r="C6" s="539"/>
      <c r="D6" s="539"/>
      <c r="E6" s="539"/>
    </row>
    <row r="7" spans="1:5" x14ac:dyDescent="0.2">
      <c r="E7" s="56" t="s">
        <v>575</v>
      </c>
    </row>
    <row r="8" spans="1:5" ht="25.5" x14ac:dyDescent="0.2">
      <c r="A8" s="234" t="s">
        <v>1</v>
      </c>
      <c r="B8" s="234" t="s">
        <v>185</v>
      </c>
      <c r="C8" s="563" t="s">
        <v>186</v>
      </c>
      <c r="D8" s="563"/>
      <c r="E8" s="563"/>
    </row>
    <row r="9" spans="1:5" x14ac:dyDescent="0.2">
      <c r="A9" s="236">
        <v>1</v>
      </c>
      <c r="B9" s="236">
        <v>2</v>
      </c>
      <c r="C9" s="604">
        <v>3</v>
      </c>
      <c r="D9" s="604"/>
      <c r="E9" s="604"/>
    </row>
    <row r="10" spans="1:5" ht="151.5" customHeight="1" x14ac:dyDescent="0.2">
      <c r="A10" s="231">
        <v>1</v>
      </c>
      <c r="B10" s="238" t="s">
        <v>1023</v>
      </c>
      <c r="C10" s="603" t="s">
        <v>698</v>
      </c>
      <c r="D10" s="603"/>
      <c r="E10" s="603"/>
    </row>
    <row r="11" spans="1:5" ht="51" x14ac:dyDescent="0.2">
      <c r="A11" s="231">
        <f>A10+1</f>
        <v>2</v>
      </c>
      <c r="B11" s="238" t="s">
        <v>659</v>
      </c>
      <c r="C11" s="603" t="s">
        <v>660</v>
      </c>
      <c r="D11" s="603"/>
      <c r="E11" s="603"/>
    </row>
    <row r="12" spans="1:5" ht="75" customHeight="1" x14ac:dyDescent="0.2">
      <c r="A12" s="231">
        <f t="shared" ref="A12:A17" si="0">A11+1</f>
        <v>3</v>
      </c>
      <c r="B12" s="238" t="s">
        <v>661</v>
      </c>
      <c r="C12" s="603" t="s">
        <v>666</v>
      </c>
      <c r="D12" s="603"/>
      <c r="E12" s="603"/>
    </row>
    <row r="13" spans="1:5" ht="25.5" x14ac:dyDescent="0.2">
      <c r="A13" s="231">
        <f t="shared" si="0"/>
        <v>4</v>
      </c>
      <c r="B13" s="238" t="s">
        <v>1024</v>
      </c>
      <c r="C13" s="603" t="s">
        <v>660</v>
      </c>
      <c r="D13" s="603"/>
      <c r="E13" s="603"/>
    </row>
    <row r="14" spans="1:5" ht="114.75" x14ac:dyDescent="0.2">
      <c r="A14" s="231">
        <f t="shared" si="0"/>
        <v>5</v>
      </c>
      <c r="B14" s="238" t="s">
        <v>1025</v>
      </c>
      <c r="C14" s="603" t="s">
        <v>660</v>
      </c>
      <c r="D14" s="603"/>
      <c r="E14" s="603"/>
    </row>
    <row r="15" spans="1:5" ht="38.25" x14ac:dyDescent="0.2">
      <c r="A15" s="231">
        <f t="shared" si="0"/>
        <v>6</v>
      </c>
      <c r="B15" s="238" t="s">
        <v>662</v>
      </c>
      <c r="C15" s="603" t="s">
        <v>660</v>
      </c>
      <c r="D15" s="603"/>
      <c r="E15" s="603"/>
    </row>
    <row r="16" spans="1:5" ht="63.75" x14ac:dyDescent="0.2">
      <c r="A16" s="231">
        <f t="shared" si="0"/>
        <v>7</v>
      </c>
      <c r="B16" s="238" t="s">
        <v>663</v>
      </c>
      <c r="C16" s="603" t="s">
        <v>660</v>
      </c>
      <c r="D16" s="603"/>
      <c r="E16" s="603"/>
    </row>
    <row r="17" spans="1:5" ht="123.75" customHeight="1" x14ac:dyDescent="0.2">
      <c r="A17" s="231">
        <f t="shared" si="0"/>
        <v>8</v>
      </c>
      <c r="B17" s="238" t="s">
        <v>667</v>
      </c>
      <c r="C17" s="603" t="s">
        <v>699</v>
      </c>
      <c r="D17" s="603"/>
      <c r="E17" s="603"/>
    </row>
    <row r="18" spans="1:5" ht="15" x14ac:dyDescent="0.2">
      <c r="A18" s="94"/>
    </row>
  </sheetData>
  <mergeCells count="16">
    <mergeCell ref="A6:E6"/>
    <mergeCell ref="A1:E1"/>
    <mergeCell ref="A2:E2"/>
    <mergeCell ref="A3:E3"/>
    <mergeCell ref="A4:E4"/>
    <mergeCell ref="A5:E5"/>
    <mergeCell ref="C14:E14"/>
    <mergeCell ref="C15:E15"/>
    <mergeCell ref="C16:E16"/>
    <mergeCell ref="C17:E17"/>
    <mergeCell ref="C8:E8"/>
    <mergeCell ref="C9:E9"/>
    <mergeCell ref="C10:E10"/>
    <mergeCell ref="C11:E11"/>
    <mergeCell ref="C12:E12"/>
    <mergeCell ref="C13:E13"/>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18"/>
  <sheetViews>
    <sheetView view="pageBreakPreview" zoomScaleNormal="100" zoomScaleSheetLayoutView="100" workbookViewId="0">
      <selection activeCell="N28" sqref="N28"/>
    </sheetView>
  </sheetViews>
  <sheetFormatPr defaultRowHeight="12.75" x14ac:dyDescent="0.2"/>
  <cols>
    <col min="1" max="1" width="9.140625" style="51"/>
    <col min="2" max="2" width="46.28515625" style="51" customWidth="1"/>
    <col min="3" max="3" width="9.85546875" style="51" customWidth="1"/>
    <col min="4" max="5" width="15.7109375" style="51" customWidth="1"/>
    <col min="6" max="16384" width="9.140625" style="51"/>
  </cols>
  <sheetData>
    <row r="1" spans="1:5" ht="15.75" x14ac:dyDescent="0.2">
      <c r="A1" s="537" t="s">
        <v>127</v>
      </c>
      <c r="B1" s="537"/>
      <c r="C1" s="537"/>
      <c r="D1" s="537"/>
      <c r="E1" s="537"/>
    </row>
    <row r="2" spans="1:5" ht="15.75" x14ac:dyDescent="0.2">
      <c r="A2" s="538" t="s">
        <v>128</v>
      </c>
      <c r="B2" s="538"/>
      <c r="C2" s="538"/>
      <c r="D2" s="538"/>
      <c r="E2" s="538"/>
    </row>
    <row r="3" spans="1:5" ht="15.75" x14ac:dyDescent="0.2">
      <c r="A3" s="538" t="str">
        <f>'34.1'!A3:D3</f>
        <v>по состоянию на 31.12.2025</v>
      </c>
      <c r="B3" s="538"/>
      <c r="C3" s="538"/>
      <c r="D3" s="538"/>
      <c r="E3" s="538"/>
    </row>
    <row r="4" spans="1:5" ht="14.25" x14ac:dyDescent="0.2">
      <c r="A4" s="543" t="s">
        <v>764</v>
      </c>
      <c r="B4" s="543"/>
      <c r="C4" s="543"/>
      <c r="D4" s="543"/>
      <c r="E4" s="543"/>
    </row>
    <row r="5" spans="1:5" ht="28.5" customHeight="1" x14ac:dyDescent="0.2">
      <c r="A5" s="539" t="s">
        <v>1026</v>
      </c>
      <c r="B5" s="539"/>
      <c r="C5" s="539"/>
      <c r="D5" s="539"/>
      <c r="E5" s="539"/>
    </row>
    <row r="6" spans="1:5" x14ac:dyDescent="0.2">
      <c r="E6" s="56" t="s">
        <v>578</v>
      </c>
    </row>
    <row r="7" spans="1:5" ht="30.75" customHeight="1" x14ac:dyDescent="0.2">
      <c r="A7" s="563" t="s">
        <v>1</v>
      </c>
      <c r="B7" s="563" t="s">
        <v>668</v>
      </c>
      <c r="C7" s="563" t="s">
        <v>669</v>
      </c>
      <c r="D7" s="563" t="s">
        <v>132</v>
      </c>
      <c r="E7" s="563"/>
    </row>
    <row r="8" spans="1:5" x14ac:dyDescent="0.2">
      <c r="A8" s="563"/>
      <c r="B8" s="563"/>
      <c r="C8" s="563"/>
      <c r="D8" s="313">
        <v>46022</v>
      </c>
      <c r="E8" s="313">
        <v>45657</v>
      </c>
    </row>
    <row r="9" spans="1:5" x14ac:dyDescent="0.2">
      <c r="A9" s="236">
        <v>1</v>
      </c>
      <c r="B9" s="236">
        <v>2</v>
      </c>
      <c r="C9" s="236">
        <v>3</v>
      </c>
      <c r="D9" s="236">
        <v>4</v>
      </c>
      <c r="E9" s="128">
        <v>5</v>
      </c>
    </row>
    <row r="10" spans="1:5" ht="21" customHeight="1" x14ac:dyDescent="0.2">
      <c r="A10" s="231">
        <v>1</v>
      </c>
      <c r="B10" s="240" t="s">
        <v>670</v>
      </c>
      <c r="C10" s="314">
        <v>19</v>
      </c>
      <c r="D10" s="258">
        <f>'19.1'!G60</f>
        <v>392.58715999999998</v>
      </c>
      <c r="E10" s="258">
        <v>0</v>
      </c>
    </row>
    <row r="11" spans="1:5" ht="25.5" hidden="1" x14ac:dyDescent="0.2">
      <c r="A11" s="231">
        <f>A10+1</f>
        <v>2</v>
      </c>
      <c r="B11" s="240" t="s">
        <v>671</v>
      </c>
      <c r="C11" s="315">
        <v>17</v>
      </c>
      <c r="D11" s="257">
        <v>0</v>
      </c>
      <c r="E11" s="257">
        <v>0</v>
      </c>
    </row>
    <row r="12" spans="1:5" ht="50.25" customHeight="1" x14ac:dyDescent="0.2">
      <c r="A12" s="231">
        <f>A11+1</f>
        <v>3</v>
      </c>
      <c r="B12" s="240" t="s">
        <v>672</v>
      </c>
      <c r="C12" s="315">
        <v>24</v>
      </c>
      <c r="D12" s="258">
        <f>'24.1'!C10</f>
        <v>395.90319</v>
      </c>
      <c r="E12" s="258">
        <v>0</v>
      </c>
    </row>
    <row r="13" spans="1:5" ht="13.5" hidden="1" thickBot="1" x14ac:dyDescent="0.25">
      <c r="A13" s="155">
        <v>4</v>
      </c>
      <c r="B13" s="58" t="s">
        <v>733</v>
      </c>
      <c r="C13" s="586"/>
      <c r="D13" s="587"/>
      <c r="E13" s="588"/>
    </row>
    <row r="14" spans="1:5" ht="15" x14ac:dyDescent="0.2">
      <c r="A14" s="159"/>
      <c r="B14" s="160"/>
      <c r="C14" s="161"/>
      <c r="D14" s="161"/>
      <c r="E14" s="161"/>
    </row>
    <row r="15" spans="1:5" ht="15" x14ac:dyDescent="0.2">
      <c r="B15" s="96"/>
    </row>
    <row r="16" spans="1:5" ht="15" x14ac:dyDescent="0.2">
      <c r="B16" s="96"/>
      <c r="E16" s="91"/>
    </row>
    <row r="17" spans="2:2" ht="15" x14ac:dyDescent="0.2">
      <c r="B17" s="96"/>
    </row>
    <row r="18" spans="2:2" ht="15" x14ac:dyDescent="0.2">
      <c r="B18" s="96"/>
    </row>
  </sheetData>
  <mergeCells count="10">
    <mergeCell ref="C13:E13"/>
    <mergeCell ref="A1:E1"/>
    <mergeCell ref="A2:E2"/>
    <mergeCell ref="A3:E3"/>
    <mergeCell ref="A4:E4"/>
    <mergeCell ref="A5:E5"/>
    <mergeCell ref="A7:A8"/>
    <mergeCell ref="B7:B8"/>
    <mergeCell ref="C7:C8"/>
    <mergeCell ref="D7:E7"/>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A82"/>
  <sheetViews>
    <sheetView view="pageBreakPreview" topLeftCell="A3" zoomScaleNormal="100" zoomScaleSheetLayoutView="100" workbookViewId="0">
      <selection activeCell="Z82" sqref="Z82"/>
    </sheetView>
  </sheetViews>
  <sheetFormatPr defaultColWidth="0.85546875" defaultRowHeight="15" x14ac:dyDescent="0.25"/>
  <cols>
    <col min="1" max="64" width="0.85546875" style="25"/>
    <col min="65" max="65" width="3.5703125" style="25" customWidth="1"/>
    <col min="66" max="104" width="0.85546875" style="25"/>
    <col min="105" max="105" width="1.28515625" style="25" customWidth="1"/>
    <col min="106" max="16384" width="0.85546875" style="25"/>
  </cols>
  <sheetData>
    <row r="1" spans="1:105" ht="14.25" customHeight="1" x14ac:dyDescent="0.25">
      <c r="CY1" s="26"/>
      <c r="CZ1" s="26"/>
      <c r="DA1" s="26" t="s">
        <v>22</v>
      </c>
    </row>
    <row r="2" spans="1:105" ht="4.5" customHeight="1" x14ac:dyDescent="0.25"/>
    <row r="3" spans="1:105" s="3" customFormat="1" ht="18" customHeight="1" x14ac:dyDescent="0.2">
      <c r="AP3" s="452" t="s">
        <v>53</v>
      </c>
      <c r="AQ3" s="453"/>
      <c r="AR3" s="453"/>
      <c r="AS3" s="453"/>
      <c r="AT3" s="453"/>
      <c r="AU3" s="453"/>
      <c r="AV3" s="453"/>
      <c r="AW3" s="453"/>
      <c r="AX3" s="453"/>
      <c r="AY3" s="453"/>
      <c r="AZ3" s="453"/>
      <c r="BA3" s="453"/>
      <c r="BB3" s="453"/>
      <c r="BC3" s="453"/>
      <c r="BD3" s="454"/>
      <c r="BE3" s="458" t="s">
        <v>23</v>
      </c>
      <c r="BF3" s="459"/>
      <c r="BG3" s="459"/>
      <c r="BH3" s="459"/>
      <c r="BI3" s="459"/>
      <c r="BJ3" s="459"/>
      <c r="BK3" s="459"/>
      <c r="BL3" s="459"/>
      <c r="BM3" s="459"/>
      <c r="BN3" s="459"/>
      <c r="BO3" s="459"/>
      <c r="BP3" s="459"/>
      <c r="BQ3" s="459"/>
      <c r="BR3" s="459"/>
      <c r="BS3" s="459"/>
      <c r="BT3" s="459"/>
      <c r="BU3" s="459"/>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59"/>
      <c r="CU3" s="459"/>
      <c r="CV3" s="459"/>
      <c r="CW3" s="459"/>
      <c r="CX3" s="459"/>
      <c r="CY3" s="459"/>
      <c r="CZ3" s="459"/>
      <c r="DA3" s="460"/>
    </row>
    <row r="4" spans="1:105" s="3" customFormat="1" ht="42.75" customHeight="1" x14ac:dyDescent="0.2">
      <c r="AP4" s="455"/>
      <c r="AQ4" s="456"/>
      <c r="AR4" s="456"/>
      <c r="AS4" s="456"/>
      <c r="AT4" s="456"/>
      <c r="AU4" s="456"/>
      <c r="AV4" s="456"/>
      <c r="AW4" s="456"/>
      <c r="AX4" s="456"/>
      <c r="AY4" s="456"/>
      <c r="AZ4" s="456"/>
      <c r="BA4" s="456"/>
      <c r="BB4" s="456"/>
      <c r="BC4" s="456"/>
      <c r="BD4" s="457"/>
      <c r="BE4" s="461" t="s">
        <v>24</v>
      </c>
      <c r="BF4" s="462"/>
      <c r="BG4" s="462"/>
      <c r="BH4" s="462"/>
      <c r="BI4" s="462"/>
      <c r="BJ4" s="462"/>
      <c r="BK4" s="462"/>
      <c r="BL4" s="462"/>
      <c r="BM4" s="463"/>
      <c r="BN4" s="462" t="s">
        <v>907</v>
      </c>
      <c r="BO4" s="462"/>
      <c r="BP4" s="462"/>
      <c r="BQ4" s="462"/>
      <c r="BR4" s="462"/>
      <c r="BS4" s="462"/>
      <c r="BT4" s="462"/>
      <c r="BU4" s="462"/>
      <c r="BV4" s="462"/>
      <c r="BW4" s="462"/>
      <c r="BX4" s="462"/>
      <c r="BY4" s="462"/>
      <c r="BZ4" s="462"/>
      <c r="CA4" s="462"/>
      <c r="CB4" s="462"/>
      <c r="CC4" s="462"/>
      <c r="CD4" s="462"/>
      <c r="CE4" s="462"/>
      <c r="CF4" s="462"/>
      <c r="CG4" s="462"/>
      <c r="CH4" s="462"/>
      <c r="CI4" s="462"/>
      <c r="CJ4" s="462"/>
      <c r="CK4" s="462"/>
      <c r="CL4" s="462"/>
      <c r="CM4" s="462"/>
      <c r="CN4" s="463"/>
      <c r="CO4" s="464" t="s">
        <v>906</v>
      </c>
      <c r="CP4" s="465"/>
      <c r="CQ4" s="465"/>
      <c r="CR4" s="465"/>
      <c r="CS4" s="465"/>
      <c r="CT4" s="465"/>
      <c r="CU4" s="465"/>
      <c r="CV4" s="465"/>
      <c r="CW4" s="465"/>
      <c r="CX4" s="465"/>
      <c r="CY4" s="465"/>
      <c r="CZ4" s="465"/>
      <c r="DA4" s="466"/>
    </row>
    <row r="5" spans="1:105" s="3" customFormat="1" ht="18" customHeight="1" x14ac:dyDescent="0.2">
      <c r="AP5" s="373" t="s">
        <v>119</v>
      </c>
      <c r="AQ5" s="374"/>
      <c r="AR5" s="374"/>
      <c r="AS5" s="374"/>
      <c r="AT5" s="374"/>
      <c r="AU5" s="374"/>
      <c r="AV5" s="374"/>
      <c r="AW5" s="374"/>
      <c r="AX5" s="374"/>
      <c r="AY5" s="374"/>
      <c r="AZ5" s="374"/>
      <c r="BA5" s="374"/>
      <c r="BB5" s="374"/>
      <c r="BC5" s="374"/>
      <c r="BD5" s="374"/>
      <c r="BE5" s="375" t="s">
        <v>120</v>
      </c>
      <c r="BF5" s="375"/>
      <c r="BG5" s="375"/>
      <c r="BH5" s="375"/>
      <c r="BI5" s="375"/>
      <c r="BJ5" s="375"/>
      <c r="BK5" s="375"/>
      <c r="BL5" s="375"/>
      <c r="BM5" s="375"/>
      <c r="BN5" s="374" t="s">
        <v>121</v>
      </c>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6"/>
      <c r="CO5" s="375" t="s">
        <v>908</v>
      </c>
      <c r="CP5" s="375"/>
      <c r="CQ5" s="375"/>
      <c r="CR5" s="375"/>
      <c r="CS5" s="375"/>
      <c r="CT5" s="375"/>
      <c r="CU5" s="375"/>
      <c r="CV5" s="375"/>
      <c r="CW5" s="375"/>
      <c r="CX5" s="375"/>
      <c r="CY5" s="375"/>
      <c r="CZ5" s="375"/>
      <c r="DA5" s="375"/>
    </row>
    <row r="6" spans="1:105" s="4" customFormat="1" ht="12" customHeight="1" x14ac:dyDescent="0.25">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row>
    <row r="7" spans="1:105" s="5" customFormat="1" ht="15.75" x14ac:dyDescent="0.25">
      <c r="A7" s="467" t="s">
        <v>903</v>
      </c>
      <c r="B7" s="467"/>
      <c r="C7" s="467"/>
      <c r="D7" s="467"/>
      <c r="E7" s="467"/>
      <c r="F7" s="467"/>
      <c r="G7" s="467"/>
      <c r="H7" s="467"/>
      <c r="I7" s="467"/>
      <c r="J7" s="467"/>
      <c r="K7" s="467"/>
      <c r="L7" s="467"/>
      <c r="M7" s="467"/>
      <c r="N7" s="467"/>
      <c r="O7" s="467"/>
      <c r="P7" s="467"/>
      <c r="Q7" s="467"/>
      <c r="R7" s="467"/>
      <c r="S7" s="467"/>
      <c r="T7" s="467"/>
      <c r="U7" s="467"/>
      <c r="V7" s="467"/>
      <c r="W7" s="467"/>
      <c r="X7" s="467"/>
      <c r="Y7" s="467"/>
      <c r="Z7" s="467"/>
      <c r="AA7" s="467"/>
      <c r="AB7" s="467"/>
      <c r="AC7" s="467"/>
      <c r="AD7" s="467"/>
      <c r="AE7" s="467"/>
      <c r="AF7" s="467"/>
      <c r="AG7" s="467"/>
      <c r="AH7" s="467"/>
      <c r="AI7" s="467"/>
      <c r="AJ7" s="467"/>
      <c r="AK7" s="467"/>
      <c r="AL7" s="467"/>
      <c r="AM7" s="467"/>
      <c r="AN7" s="467"/>
      <c r="AO7" s="467"/>
      <c r="AP7" s="467"/>
      <c r="AQ7" s="467"/>
      <c r="AR7" s="467"/>
      <c r="AS7" s="467"/>
      <c r="AT7" s="467"/>
      <c r="AU7" s="467"/>
      <c r="AV7" s="467"/>
      <c r="AW7" s="467"/>
      <c r="AX7" s="467"/>
      <c r="AY7" s="467"/>
      <c r="AZ7" s="467"/>
      <c r="BA7" s="467"/>
      <c r="BB7" s="467"/>
      <c r="BC7" s="467"/>
      <c r="BD7" s="467"/>
      <c r="BE7" s="467"/>
      <c r="BF7" s="467"/>
      <c r="BG7" s="467"/>
      <c r="BH7" s="467"/>
      <c r="BI7" s="467"/>
      <c r="BJ7" s="467"/>
      <c r="BK7" s="467"/>
      <c r="BL7" s="467"/>
      <c r="BM7" s="467"/>
      <c r="BN7" s="467"/>
      <c r="BO7" s="467"/>
      <c r="BP7" s="467"/>
      <c r="BQ7" s="467"/>
      <c r="BR7" s="467"/>
      <c r="BS7" s="467"/>
      <c r="BT7" s="467"/>
      <c r="BU7" s="467"/>
      <c r="BV7" s="467"/>
      <c r="BW7" s="467"/>
      <c r="BX7" s="467"/>
      <c r="BY7" s="467"/>
      <c r="BZ7" s="467"/>
      <c r="CA7" s="467"/>
      <c r="CB7" s="467"/>
      <c r="CC7" s="467"/>
      <c r="CD7" s="467"/>
      <c r="CE7" s="467"/>
      <c r="CF7" s="467"/>
      <c r="CG7" s="467"/>
      <c r="CH7" s="467"/>
      <c r="CI7" s="467"/>
      <c r="CJ7" s="467"/>
      <c r="CK7" s="467"/>
      <c r="CL7" s="467"/>
      <c r="CM7" s="467"/>
      <c r="CN7" s="467"/>
      <c r="CO7" s="467"/>
      <c r="CP7" s="467"/>
      <c r="CQ7" s="467"/>
      <c r="CR7" s="467"/>
      <c r="CS7" s="467"/>
      <c r="CT7" s="467"/>
      <c r="CU7" s="467"/>
      <c r="CV7" s="467"/>
      <c r="CW7" s="467"/>
      <c r="CX7" s="467"/>
      <c r="CY7" s="467"/>
      <c r="CZ7" s="467"/>
      <c r="DA7" s="467"/>
    </row>
    <row r="8" spans="1:105" s="5" customFormat="1" ht="9" customHeight="1" x14ac:dyDescent="0.25">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row>
    <row r="9" spans="1:105" ht="14.25" customHeight="1" x14ac:dyDescent="0.25">
      <c r="AK9" s="469" t="s">
        <v>690</v>
      </c>
      <c r="AL9" s="469"/>
      <c r="AM9" s="469"/>
      <c r="AN9" s="469"/>
      <c r="AO9" s="469"/>
      <c r="AP9" s="468" t="s">
        <v>752</v>
      </c>
      <c r="AQ9" s="468"/>
      <c r="AR9" s="468"/>
      <c r="AS9" s="468"/>
      <c r="AT9" s="468"/>
      <c r="AU9" s="468"/>
      <c r="AV9" s="468"/>
      <c r="AW9" s="468"/>
      <c r="AX9" s="468"/>
      <c r="AY9" s="468"/>
      <c r="AZ9" s="468"/>
      <c r="BA9" s="468"/>
      <c r="BB9" s="468"/>
      <c r="BC9" s="468"/>
      <c r="BD9" s="468"/>
      <c r="BF9" s="468" t="s">
        <v>708</v>
      </c>
      <c r="BG9" s="468"/>
      <c r="BH9" s="468"/>
      <c r="BI9" s="468"/>
      <c r="BJ9" s="468"/>
      <c r="BK9" s="468"/>
      <c r="BL9" s="468"/>
      <c r="BM9" s="468"/>
      <c r="BN9" s="470" t="s">
        <v>0</v>
      </c>
      <c r="BO9" s="470"/>
      <c r="BP9" s="470"/>
      <c r="BQ9" s="470"/>
    </row>
    <row r="10" spans="1:105" ht="11.25" customHeight="1" x14ac:dyDescent="0.25"/>
    <row r="11" spans="1:105" x14ac:dyDescent="0.25">
      <c r="A11" s="448" t="s">
        <v>122</v>
      </c>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8"/>
      <c r="AJ11" s="448"/>
      <c r="AK11" s="448"/>
      <c r="AL11" s="448"/>
      <c r="AM11" s="448"/>
      <c r="AN11" s="448"/>
      <c r="AO11" s="448"/>
      <c r="AP11" s="448"/>
      <c r="AQ11" s="448"/>
      <c r="AR11" s="448"/>
      <c r="AS11" s="448"/>
      <c r="AT11" s="448"/>
      <c r="AU11" s="448"/>
      <c r="AV11" s="448"/>
      <c r="AW11" s="448"/>
      <c r="AX11" s="448"/>
      <c r="AY11" s="448"/>
      <c r="AZ11" s="448"/>
      <c r="BA11" s="448"/>
      <c r="BB11" s="448"/>
      <c r="BC11" s="448"/>
      <c r="BD11" s="448"/>
      <c r="BE11" s="448"/>
      <c r="BF11" s="448"/>
      <c r="BG11" s="448"/>
      <c r="BH11" s="448"/>
      <c r="BI11" s="448"/>
      <c r="BJ11" s="448"/>
      <c r="BK11" s="448"/>
      <c r="BL11" s="448"/>
      <c r="BM11" s="448"/>
      <c r="BN11" s="448"/>
      <c r="BO11" s="448"/>
      <c r="BP11" s="448"/>
      <c r="BQ11" s="448"/>
      <c r="BR11" s="448"/>
      <c r="BS11" s="448"/>
      <c r="BT11" s="448"/>
      <c r="BU11" s="448"/>
      <c r="BV11" s="448"/>
      <c r="BW11" s="448"/>
      <c r="BX11" s="448"/>
      <c r="BY11" s="448"/>
      <c r="BZ11" s="448"/>
      <c r="CA11" s="448"/>
      <c r="CB11" s="448"/>
      <c r="CC11" s="448"/>
      <c r="CD11" s="448"/>
      <c r="CE11" s="448"/>
      <c r="CF11" s="448"/>
      <c r="CG11" s="448"/>
      <c r="CH11" s="448"/>
      <c r="CI11" s="448"/>
      <c r="CJ11" s="448"/>
      <c r="CK11" s="448"/>
      <c r="CL11" s="448"/>
      <c r="CM11" s="448"/>
      <c r="CN11" s="448"/>
      <c r="CO11" s="448"/>
      <c r="CP11" s="448"/>
      <c r="CQ11" s="448"/>
      <c r="CR11" s="448"/>
      <c r="CS11" s="448"/>
      <c r="CT11" s="448"/>
      <c r="CU11" s="448"/>
      <c r="CV11" s="448"/>
      <c r="CW11" s="448"/>
      <c r="CX11" s="448"/>
      <c r="CY11" s="448"/>
      <c r="CZ11" s="448"/>
      <c r="DA11" s="448"/>
    </row>
    <row r="12" spans="1:105" s="7" customFormat="1" ht="13.5" customHeight="1" x14ac:dyDescent="0.2">
      <c r="A12" s="472" t="s">
        <v>54</v>
      </c>
      <c r="B12" s="472"/>
      <c r="C12" s="472"/>
      <c r="D12" s="472"/>
      <c r="E12" s="472"/>
      <c r="F12" s="472"/>
      <c r="G12" s="472"/>
      <c r="H12" s="472"/>
      <c r="I12" s="472"/>
      <c r="J12" s="472"/>
      <c r="K12" s="472"/>
      <c r="L12" s="472"/>
      <c r="M12" s="472"/>
      <c r="N12" s="472"/>
      <c r="O12" s="472"/>
      <c r="P12" s="472"/>
      <c r="Q12" s="472"/>
      <c r="R12" s="472"/>
      <c r="S12" s="472"/>
      <c r="T12" s="472"/>
      <c r="U12" s="472"/>
      <c r="V12" s="472"/>
      <c r="W12" s="472"/>
      <c r="X12" s="472"/>
      <c r="Y12" s="472"/>
      <c r="Z12" s="472"/>
      <c r="AA12" s="472"/>
      <c r="AB12" s="472"/>
      <c r="AC12" s="472"/>
      <c r="AD12" s="472"/>
      <c r="AE12" s="472"/>
      <c r="AF12" s="472"/>
      <c r="AG12" s="472"/>
      <c r="AH12" s="472"/>
      <c r="AI12" s="472"/>
      <c r="AJ12" s="472"/>
      <c r="AK12" s="472"/>
      <c r="AL12" s="472"/>
      <c r="AM12" s="472"/>
      <c r="AN12" s="472"/>
      <c r="AO12" s="472"/>
      <c r="AP12" s="472"/>
      <c r="AQ12" s="472"/>
      <c r="AR12" s="472"/>
      <c r="AS12" s="472"/>
      <c r="AT12" s="472"/>
      <c r="AU12" s="472"/>
      <c r="AV12" s="472"/>
      <c r="AW12" s="472"/>
      <c r="AX12" s="472"/>
      <c r="AY12" s="472"/>
      <c r="AZ12" s="472"/>
      <c r="BA12" s="472"/>
      <c r="BB12" s="472"/>
      <c r="BC12" s="472"/>
      <c r="BD12" s="472"/>
      <c r="BE12" s="472"/>
      <c r="BF12" s="472"/>
      <c r="BG12" s="472"/>
      <c r="BH12" s="472"/>
      <c r="BI12" s="472"/>
      <c r="BJ12" s="472"/>
      <c r="BK12" s="472"/>
      <c r="BL12" s="472"/>
      <c r="BM12" s="472"/>
      <c r="BN12" s="472"/>
      <c r="BO12" s="472"/>
      <c r="BP12" s="472"/>
      <c r="BQ12" s="472"/>
      <c r="BR12" s="472"/>
      <c r="BS12" s="472"/>
      <c r="BT12" s="472"/>
      <c r="BU12" s="472"/>
      <c r="BV12" s="472"/>
      <c r="BW12" s="472"/>
      <c r="BX12" s="472"/>
      <c r="BY12" s="472"/>
      <c r="BZ12" s="472"/>
      <c r="CA12" s="472"/>
      <c r="CB12" s="472"/>
      <c r="CC12" s="472"/>
      <c r="CD12" s="472"/>
      <c r="CE12" s="472"/>
      <c r="CF12" s="472"/>
      <c r="CG12" s="472"/>
      <c r="CH12" s="472"/>
      <c r="CI12" s="472"/>
      <c r="CJ12" s="472"/>
      <c r="CK12" s="472"/>
      <c r="CL12" s="472"/>
      <c r="CM12" s="472"/>
      <c r="CN12" s="472"/>
      <c r="CO12" s="472"/>
      <c r="CP12" s="472"/>
      <c r="CQ12" s="472"/>
      <c r="CR12" s="472"/>
      <c r="CS12" s="472"/>
      <c r="CT12" s="472"/>
      <c r="CU12" s="472"/>
      <c r="CV12" s="472"/>
      <c r="CW12" s="472"/>
      <c r="CX12" s="472"/>
      <c r="CY12" s="472"/>
      <c r="CZ12" s="472"/>
      <c r="DA12" s="472"/>
    </row>
    <row r="13" spans="1:105" ht="12" customHeight="1" x14ac:dyDescent="0.25">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row>
    <row r="14" spans="1:105" x14ac:dyDescent="0.25">
      <c r="A14" s="25" t="s">
        <v>25</v>
      </c>
      <c r="S14" s="471" t="s">
        <v>123</v>
      </c>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71"/>
      <c r="BY14" s="471"/>
      <c r="BZ14" s="471"/>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471"/>
      <c r="CW14" s="471"/>
      <c r="CX14" s="471"/>
      <c r="CY14" s="471"/>
      <c r="CZ14" s="471"/>
      <c r="DA14" s="471"/>
    </row>
    <row r="15" spans="1:105" ht="12" customHeight="1" x14ac:dyDescent="0.25">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29"/>
      <c r="CI15" s="29"/>
      <c r="CJ15" s="9"/>
      <c r="CK15" s="9"/>
      <c r="CL15" s="9"/>
      <c r="CM15" s="9"/>
      <c r="CN15" s="9"/>
      <c r="CO15" s="9"/>
      <c r="CP15" s="9"/>
      <c r="CQ15" s="9"/>
      <c r="CR15" s="9"/>
      <c r="CS15" s="9"/>
      <c r="CT15" s="9"/>
      <c r="CU15" s="9"/>
      <c r="CV15" s="9"/>
      <c r="CW15" s="9"/>
      <c r="CX15" s="9"/>
      <c r="CY15" s="9"/>
      <c r="CZ15" s="9"/>
      <c r="DA15" s="9"/>
    </row>
    <row r="16" spans="1:105" ht="13.5" customHeight="1" x14ac:dyDescent="0.25">
      <c r="BU16" s="25" t="s">
        <v>603</v>
      </c>
    </row>
    <row r="17" spans="1:105" ht="13.5" customHeight="1" x14ac:dyDescent="0.25">
      <c r="BU17" s="25" t="s">
        <v>910</v>
      </c>
    </row>
    <row r="18" spans="1:105" ht="13.5" customHeight="1" x14ac:dyDescent="0.25">
      <c r="BU18" s="25" t="s">
        <v>689</v>
      </c>
    </row>
    <row r="19" spans="1:105" ht="3" customHeight="1" x14ac:dyDescent="0.25">
      <c r="DA19" s="26"/>
    </row>
    <row r="20" spans="1:105" ht="14.25" customHeight="1" x14ac:dyDescent="0.25">
      <c r="A20" s="387" t="s">
        <v>1</v>
      </c>
      <c r="B20" s="388"/>
      <c r="C20" s="388"/>
      <c r="D20" s="388"/>
      <c r="E20" s="388"/>
      <c r="F20" s="388"/>
      <c r="G20" s="388"/>
      <c r="H20" s="388"/>
      <c r="I20" s="388"/>
      <c r="J20" s="389"/>
      <c r="K20" s="396" t="s">
        <v>3</v>
      </c>
      <c r="L20" s="396"/>
      <c r="M20" s="396"/>
      <c r="N20" s="396"/>
      <c r="O20" s="396"/>
      <c r="P20" s="396"/>
      <c r="Q20" s="396"/>
      <c r="R20" s="396"/>
      <c r="S20" s="396"/>
      <c r="T20" s="396"/>
      <c r="U20" s="396"/>
      <c r="V20" s="396"/>
      <c r="W20" s="396"/>
      <c r="X20" s="396"/>
      <c r="Y20" s="396"/>
      <c r="Z20" s="396"/>
      <c r="AA20" s="396"/>
      <c r="AB20" s="396"/>
      <c r="AC20" s="396"/>
      <c r="AD20" s="396"/>
      <c r="AE20" s="396"/>
      <c r="AF20" s="396"/>
      <c r="AG20" s="396"/>
      <c r="AH20" s="396"/>
      <c r="AI20" s="396"/>
      <c r="AJ20" s="396"/>
      <c r="AK20" s="396"/>
      <c r="AL20" s="396"/>
      <c r="AM20" s="396"/>
      <c r="AN20" s="396"/>
      <c r="AO20" s="396"/>
      <c r="AP20" s="396"/>
      <c r="AQ20" s="396"/>
      <c r="AR20" s="396"/>
      <c r="AS20" s="396"/>
      <c r="AT20" s="396"/>
      <c r="AU20" s="396"/>
      <c r="AV20" s="396"/>
      <c r="AW20" s="396"/>
      <c r="AX20" s="396"/>
      <c r="AY20" s="396"/>
      <c r="AZ20" s="396"/>
      <c r="BA20" s="396"/>
      <c r="BB20" s="396"/>
      <c r="BC20" s="396"/>
      <c r="BD20" s="396"/>
      <c r="BE20" s="387" t="s">
        <v>56</v>
      </c>
      <c r="BF20" s="388"/>
      <c r="BG20" s="388"/>
      <c r="BH20" s="388"/>
      <c r="BI20" s="388"/>
      <c r="BJ20" s="388"/>
      <c r="BK20" s="388"/>
      <c r="BL20" s="388"/>
      <c r="BM20" s="388"/>
      <c r="BN20" s="388"/>
      <c r="BO20" s="388"/>
      <c r="BP20" s="388"/>
      <c r="BQ20" s="388"/>
      <c r="BR20" s="388"/>
      <c r="BS20" s="389"/>
      <c r="BT20" s="397" t="s">
        <v>604</v>
      </c>
      <c r="BU20" s="398"/>
      <c r="BV20" s="398"/>
      <c r="BW20" s="398"/>
      <c r="BX20" s="398"/>
      <c r="BY20" s="400" t="s">
        <v>752</v>
      </c>
      <c r="BZ20" s="400"/>
      <c r="CA20" s="400"/>
      <c r="CB20" s="400"/>
      <c r="CC20" s="400"/>
      <c r="CD20" s="400"/>
      <c r="CE20" s="400"/>
      <c r="CF20" s="400"/>
      <c r="CG20" s="400"/>
      <c r="CH20" s="400"/>
      <c r="CI20" s="400"/>
      <c r="CJ20" s="401"/>
      <c r="CK20" s="397" t="s">
        <v>604</v>
      </c>
      <c r="CL20" s="398"/>
      <c r="CM20" s="398"/>
      <c r="CN20" s="398"/>
      <c r="CO20" s="398"/>
      <c r="CP20" s="400" t="s">
        <v>752</v>
      </c>
      <c r="CQ20" s="400"/>
      <c r="CR20" s="400"/>
      <c r="CS20" s="400"/>
      <c r="CT20" s="400"/>
      <c r="CU20" s="400"/>
      <c r="CV20" s="400"/>
      <c r="CW20" s="400"/>
      <c r="CX20" s="400"/>
      <c r="CY20" s="400"/>
      <c r="CZ20" s="400"/>
      <c r="DA20" s="401"/>
    </row>
    <row r="21" spans="1:105" x14ac:dyDescent="0.25">
      <c r="A21" s="390"/>
      <c r="B21" s="391"/>
      <c r="C21" s="391"/>
      <c r="D21" s="391"/>
      <c r="E21" s="391"/>
      <c r="F21" s="391"/>
      <c r="G21" s="391"/>
      <c r="H21" s="391"/>
      <c r="I21" s="391"/>
      <c r="J21" s="392"/>
      <c r="K21" s="396"/>
      <c r="L21" s="396"/>
      <c r="M21" s="396"/>
      <c r="N21" s="396"/>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6"/>
      <c r="AU21" s="396"/>
      <c r="AV21" s="396"/>
      <c r="AW21" s="396"/>
      <c r="AX21" s="396"/>
      <c r="AY21" s="396"/>
      <c r="AZ21" s="396"/>
      <c r="BA21" s="396"/>
      <c r="BB21" s="396"/>
      <c r="BC21" s="396"/>
      <c r="BD21" s="396"/>
      <c r="BE21" s="390"/>
      <c r="BF21" s="391"/>
      <c r="BG21" s="391"/>
      <c r="BH21" s="391"/>
      <c r="BI21" s="391"/>
      <c r="BJ21" s="391"/>
      <c r="BK21" s="391"/>
      <c r="BL21" s="391"/>
      <c r="BM21" s="391"/>
      <c r="BN21" s="391"/>
      <c r="BO21" s="391"/>
      <c r="BP21" s="391"/>
      <c r="BQ21" s="391"/>
      <c r="BR21" s="391"/>
      <c r="BS21" s="392"/>
      <c r="BT21" s="130"/>
      <c r="BU21" s="131"/>
      <c r="BV21" s="131"/>
      <c r="BW21" s="378">
        <v>20</v>
      </c>
      <c r="BX21" s="378"/>
      <c r="BY21" s="378"/>
      <c r="BZ21" s="378"/>
      <c r="CA21" s="377" t="s">
        <v>94</v>
      </c>
      <c r="CB21" s="377"/>
      <c r="CC21" s="377"/>
      <c r="CD21" s="377"/>
      <c r="CE21" s="417" t="s">
        <v>0</v>
      </c>
      <c r="CF21" s="417"/>
      <c r="CG21" s="417"/>
      <c r="CH21" s="131"/>
      <c r="CI21" s="131"/>
      <c r="CJ21" s="132"/>
      <c r="CK21" s="130"/>
      <c r="CL21" s="131"/>
      <c r="CM21" s="131"/>
      <c r="CN21" s="378">
        <v>20</v>
      </c>
      <c r="CO21" s="378"/>
      <c r="CP21" s="378"/>
      <c r="CQ21" s="378"/>
      <c r="CR21" s="377" t="s">
        <v>93</v>
      </c>
      <c r="CS21" s="377"/>
      <c r="CT21" s="377"/>
      <c r="CU21" s="377"/>
      <c r="CV21" s="417" t="s">
        <v>0</v>
      </c>
      <c r="CW21" s="417"/>
      <c r="CX21" s="417"/>
      <c r="CY21" s="131"/>
      <c r="CZ21" s="131"/>
      <c r="DA21" s="132"/>
    </row>
    <row r="22" spans="1:105" ht="3" customHeight="1" x14ac:dyDescent="0.25">
      <c r="A22" s="393"/>
      <c r="B22" s="394"/>
      <c r="C22" s="394"/>
      <c r="D22" s="394"/>
      <c r="E22" s="394"/>
      <c r="F22" s="394"/>
      <c r="G22" s="394"/>
      <c r="H22" s="394"/>
      <c r="I22" s="394"/>
      <c r="J22" s="395"/>
      <c r="K22" s="396"/>
      <c r="L22" s="396"/>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6"/>
      <c r="AL22" s="396"/>
      <c r="AM22" s="396"/>
      <c r="AN22" s="396"/>
      <c r="AO22" s="396"/>
      <c r="AP22" s="396"/>
      <c r="AQ22" s="396"/>
      <c r="AR22" s="396"/>
      <c r="AS22" s="396"/>
      <c r="AT22" s="396"/>
      <c r="AU22" s="396"/>
      <c r="AV22" s="396"/>
      <c r="AW22" s="396"/>
      <c r="AX22" s="396"/>
      <c r="AY22" s="396"/>
      <c r="AZ22" s="396"/>
      <c r="BA22" s="396"/>
      <c r="BB22" s="396"/>
      <c r="BC22" s="396"/>
      <c r="BD22" s="396"/>
      <c r="BE22" s="393"/>
      <c r="BF22" s="394"/>
      <c r="BG22" s="394"/>
      <c r="BH22" s="394"/>
      <c r="BI22" s="394"/>
      <c r="BJ22" s="394"/>
      <c r="BK22" s="394"/>
      <c r="BL22" s="394"/>
      <c r="BM22" s="394"/>
      <c r="BN22" s="394"/>
      <c r="BO22" s="394"/>
      <c r="BP22" s="394"/>
      <c r="BQ22" s="394"/>
      <c r="BR22" s="394"/>
      <c r="BS22" s="395"/>
      <c r="BT22" s="133"/>
      <c r="BU22" s="134"/>
      <c r="BV22" s="134"/>
      <c r="BW22" s="134"/>
      <c r="BX22" s="134"/>
      <c r="BY22" s="134"/>
      <c r="BZ22" s="134"/>
      <c r="CA22" s="134"/>
      <c r="CB22" s="134"/>
      <c r="CC22" s="134"/>
      <c r="CD22" s="134"/>
      <c r="CE22" s="134"/>
      <c r="CF22" s="134"/>
      <c r="CG22" s="134"/>
      <c r="CH22" s="134"/>
      <c r="CI22" s="134"/>
      <c r="CJ22" s="135"/>
      <c r="CK22" s="133"/>
      <c r="CL22" s="134"/>
      <c r="CM22" s="134"/>
      <c r="CN22" s="134"/>
      <c r="CO22" s="134"/>
      <c r="CP22" s="134"/>
      <c r="CQ22" s="134"/>
      <c r="CR22" s="134"/>
      <c r="CS22" s="134"/>
      <c r="CT22" s="134"/>
      <c r="CU22" s="134"/>
      <c r="CV22" s="134"/>
      <c r="CW22" s="134"/>
      <c r="CX22" s="134"/>
      <c r="CY22" s="134"/>
      <c r="CZ22" s="134"/>
      <c r="DA22" s="135"/>
    </row>
    <row r="23" spans="1:105" s="10" customFormat="1" ht="14.25" customHeight="1" x14ac:dyDescent="0.2">
      <c r="A23" s="379">
        <v>1</v>
      </c>
      <c r="B23" s="379"/>
      <c r="C23" s="379"/>
      <c r="D23" s="379"/>
      <c r="E23" s="379"/>
      <c r="F23" s="379"/>
      <c r="G23" s="379"/>
      <c r="H23" s="379"/>
      <c r="I23" s="379"/>
      <c r="J23" s="379"/>
      <c r="K23" s="379">
        <v>2</v>
      </c>
      <c r="L23" s="379"/>
      <c r="M23" s="379"/>
      <c r="N23" s="379"/>
      <c r="O23" s="379"/>
      <c r="P23" s="379"/>
      <c r="Q23" s="379"/>
      <c r="R23" s="379"/>
      <c r="S23" s="379"/>
      <c r="T23" s="379"/>
      <c r="U23" s="379"/>
      <c r="V23" s="379"/>
      <c r="W23" s="379"/>
      <c r="X23" s="379"/>
      <c r="Y23" s="379"/>
      <c r="Z23" s="379"/>
      <c r="AA23" s="379"/>
      <c r="AB23" s="379"/>
      <c r="AC23" s="379"/>
      <c r="AD23" s="379"/>
      <c r="AE23" s="379"/>
      <c r="AF23" s="379"/>
      <c r="AG23" s="379"/>
      <c r="AH23" s="379"/>
      <c r="AI23" s="379"/>
      <c r="AJ23" s="379"/>
      <c r="AK23" s="379"/>
      <c r="AL23" s="379"/>
      <c r="AM23" s="379"/>
      <c r="AN23" s="379"/>
      <c r="AO23" s="379"/>
      <c r="AP23" s="379"/>
      <c r="AQ23" s="379"/>
      <c r="AR23" s="379"/>
      <c r="AS23" s="379"/>
      <c r="AT23" s="379"/>
      <c r="AU23" s="379"/>
      <c r="AV23" s="379"/>
      <c r="AW23" s="379"/>
      <c r="AX23" s="379"/>
      <c r="AY23" s="379"/>
      <c r="AZ23" s="379"/>
      <c r="BA23" s="379"/>
      <c r="BB23" s="379"/>
      <c r="BC23" s="379"/>
      <c r="BD23" s="379"/>
      <c r="BE23" s="379">
        <v>3</v>
      </c>
      <c r="BF23" s="379"/>
      <c r="BG23" s="379"/>
      <c r="BH23" s="379"/>
      <c r="BI23" s="379"/>
      <c r="BJ23" s="379"/>
      <c r="BK23" s="379"/>
      <c r="BL23" s="379"/>
      <c r="BM23" s="379"/>
      <c r="BN23" s="379"/>
      <c r="BO23" s="379"/>
      <c r="BP23" s="379"/>
      <c r="BQ23" s="379"/>
      <c r="BR23" s="379"/>
      <c r="BS23" s="379"/>
      <c r="BT23" s="379">
        <v>4</v>
      </c>
      <c r="BU23" s="379"/>
      <c r="BV23" s="379"/>
      <c r="BW23" s="379"/>
      <c r="BX23" s="379"/>
      <c r="BY23" s="379"/>
      <c r="BZ23" s="379"/>
      <c r="CA23" s="379"/>
      <c r="CB23" s="379"/>
      <c r="CC23" s="379"/>
      <c r="CD23" s="379"/>
      <c r="CE23" s="379"/>
      <c r="CF23" s="379"/>
      <c r="CG23" s="379"/>
      <c r="CH23" s="379"/>
      <c r="CI23" s="379"/>
      <c r="CJ23" s="379"/>
      <c r="CK23" s="379">
        <v>5</v>
      </c>
      <c r="CL23" s="379"/>
      <c r="CM23" s="379"/>
      <c r="CN23" s="379"/>
      <c r="CO23" s="379"/>
      <c r="CP23" s="379"/>
      <c r="CQ23" s="379"/>
      <c r="CR23" s="379"/>
      <c r="CS23" s="379"/>
      <c r="CT23" s="379"/>
      <c r="CU23" s="379"/>
      <c r="CV23" s="379"/>
      <c r="CW23" s="379"/>
      <c r="CX23" s="379"/>
      <c r="CY23" s="379"/>
      <c r="CZ23" s="379"/>
      <c r="DA23" s="379"/>
    </row>
    <row r="24" spans="1:105" s="10" customFormat="1" ht="17.25" customHeight="1" x14ac:dyDescent="0.2">
      <c r="A24" s="442"/>
      <c r="B24" s="443"/>
      <c r="C24" s="443"/>
      <c r="D24" s="443"/>
      <c r="E24" s="443"/>
      <c r="F24" s="443"/>
      <c r="G24" s="443"/>
      <c r="H24" s="443"/>
      <c r="I24" s="443"/>
      <c r="J24" s="443"/>
      <c r="K24" s="41"/>
      <c r="L24" s="527" t="s">
        <v>605</v>
      </c>
      <c r="M24" s="527"/>
      <c r="N24" s="527"/>
      <c r="O24" s="527"/>
      <c r="P24" s="527"/>
      <c r="Q24" s="527"/>
      <c r="R24" s="527"/>
      <c r="S24" s="527"/>
      <c r="T24" s="527"/>
      <c r="U24" s="527"/>
      <c r="V24" s="527"/>
      <c r="W24" s="527"/>
      <c r="X24" s="527"/>
      <c r="Y24" s="527"/>
      <c r="Z24" s="527"/>
      <c r="AA24" s="527"/>
      <c r="AB24" s="527"/>
      <c r="AC24" s="527"/>
      <c r="AD24" s="527"/>
      <c r="AE24" s="527"/>
      <c r="AF24" s="527"/>
      <c r="AG24" s="527"/>
      <c r="AH24" s="527"/>
      <c r="AI24" s="527"/>
      <c r="AJ24" s="527"/>
      <c r="AK24" s="527"/>
      <c r="AL24" s="527"/>
      <c r="AM24" s="527"/>
      <c r="AN24" s="527"/>
      <c r="AO24" s="527"/>
      <c r="AP24" s="527"/>
      <c r="AQ24" s="527"/>
      <c r="AR24" s="527"/>
      <c r="AS24" s="527"/>
      <c r="AT24" s="527"/>
      <c r="AU24" s="527"/>
      <c r="AV24" s="527"/>
      <c r="AW24" s="527"/>
      <c r="AX24" s="527"/>
      <c r="AY24" s="527"/>
      <c r="AZ24" s="527"/>
      <c r="BA24" s="527"/>
      <c r="BB24" s="527"/>
      <c r="BC24" s="527"/>
      <c r="BD24" s="527"/>
      <c r="BE24" s="527"/>
      <c r="BF24" s="527"/>
      <c r="BG24" s="527"/>
      <c r="BH24" s="527"/>
      <c r="BI24" s="527"/>
      <c r="BJ24" s="527"/>
      <c r="BK24" s="527"/>
      <c r="BL24" s="527"/>
      <c r="BM24" s="527"/>
      <c r="BN24" s="527"/>
      <c r="BO24" s="527"/>
      <c r="BP24" s="527"/>
      <c r="BQ24" s="527"/>
      <c r="BR24" s="527"/>
      <c r="BS24" s="527"/>
      <c r="BT24" s="527"/>
      <c r="BU24" s="527"/>
      <c r="BV24" s="527"/>
      <c r="BW24" s="527"/>
      <c r="BX24" s="527"/>
      <c r="BY24" s="527"/>
      <c r="BZ24" s="527"/>
      <c r="CA24" s="527"/>
      <c r="CB24" s="527"/>
      <c r="CC24" s="527"/>
      <c r="CD24" s="527"/>
      <c r="CE24" s="527"/>
      <c r="CF24" s="527"/>
      <c r="CG24" s="527"/>
      <c r="CH24" s="527"/>
      <c r="CI24" s="527"/>
      <c r="CJ24" s="527"/>
      <c r="CK24" s="527"/>
      <c r="CL24" s="527"/>
      <c r="CM24" s="527"/>
      <c r="CN24" s="527"/>
      <c r="CO24" s="527"/>
      <c r="CP24" s="527"/>
      <c r="CQ24" s="527"/>
      <c r="CR24" s="527"/>
      <c r="CS24" s="527"/>
      <c r="CT24" s="527"/>
      <c r="CU24" s="527"/>
      <c r="CV24" s="527"/>
      <c r="CW24" s="527"/>
      <c r="CX24" s="527"/>
      <c r="CY24" s="527"/>
      <c r="CZ24" s="527"/>
      <c r="DA24" s="528"/>
    </row>
    <row r="25" spans="1:105" s="10" customFormat="1" ht="95.25" hidden="1" customHeight="1" x14ac:dyDescent="0.2">
      <c r="A25" s="386" t="s">
        <v>4</v>
      </c>
      <c r="B25" s="386"/>
      <c r="C25" s="386"/>
      <c r="D25" s="386"/>
      <c r="E25" s="386"/>
      <c r="F25" s="386"/>
      <c r="G25" s="386"/>
      <c r="H25" s="386"/>
      <c r="I25" s="386"/>
      <c r="J25" s="386"/>
      <c r="K25" s="11"/>
      <c r="L25" s="384" t="s">
        <v>606</v>
      </c>
      <c r="M25" s="384"/>
      <c r="N25" s="384"/>
      <c r="O25" s="384"/>
      <c r="P25" s="384"/>
      <c r="Q25" s="384"/>
      <c r="R25" s="384"/>
      <c r="S25" s="384"/>
      <c r="T25" s="384"/>
      <c r="U25" s="384"/>
      <c r="V25" s="384"/>
      <c r="W25" s="384"/>
      <c r="X25" s="384"/>
      <c r="Y25" s="384"/>
      <c r="Z25" s="384"/>
      <c r="AA25" s="384"/>
      <c r="AB25" s="384"/>
      <c r="AC25" s="384"/>
      <c r="AD25" s="384"/>
      <c r="AE25" s="384"/>
      <c r="AF25" s="384"/>
      <c r="AG25" s="384"/>
      <c r="AH25" s="384"/>
      <c r="AI25" s="384"/>
      <c r="AJ25" s="384"/>
      <c r="AK25" s="384"/>
      <c r="AL25" s="384"/>
      <c r="AM25" s="384"/>
      <c r="AN25" s="384"/>
      <c r="AO25" s="384"/>
      <c r="AP25" s="384"/>
      <c r="AQ25" s="384"/>
      <c r="AR25" s="384"/>
      <c r="AS25" s="384"/>
      <c r="AT25" s="384"/>
      <c r="AU25" s="384"/>
      <c r="AV25" s="384"/>
      <c r="AW25" s="384"/>
      <c r="AX25" s="384"/>
      <c r="AY25" s="384"/>
      <c r="AZ25" s="384"/>
      <c r="BA25" s="384"/>
      <c r="BB25" s="384"/>
      <c r="BC25" s="384"/>
      <c r="BD25" s="385"/>
      <c r="BE25" s="383"/>
      <c r="BF25" s="383"/>
      <c r="BG25" s="383"/>
      <c r="BH25" s="383"/>
      <c r="BI25" s="383"/>
      <c r="BJ25" s="383"/>
      <c r="BK25" s="383"/>
      <c r="BL25" s="383"/>
      <c r="BM25" s="383"/>
      <c r="BN25" s="383"/>
      <c r="BO25" s="383"/>
      <c r="BP25" s="383"/>
      <c r="BQ25" s="383"/>
      <c r="BR25" s="383"/>
      <c r="BS25" s="383"/>
      <c r="BT25" s="380">
        <v>0</v>
      </c>
      <c r="BU25" s="381"/>
      <c r="BV25" s="381"/>
      <c r="BW25" s="381"/>
      <c r="BX25" s="381"/>
      <c r="BY25" s="381"/>
      <c r="BZ25" s="381"/>
      <c r="CA25" s="381"/>
      <c r="CB25" s="381"/>
      <c r="CC25" s="381"/>
      <c r="CD25" s="381"/>
      <c r="CE25" s="381"/>
      <c r="CF25" s="381"/>
      <c r="CG25" s="381"/>
      <c r="CH25" s="381"/>
      <c r="CI25" s="381"/>
      <c r="CJ25" s="382"/>
      <c r="CK25" s="380">
        <v>0</v>
      </c>
      <c r="CL25" s="381"/>
      <c r="CM25" s="381"/>
      <c r="CN25" s="381"/>
      <c r="CO25" s="381"/>
      <c r="CP25" s="381"/>
      <c r="CQ25" s="381"/>
      <c r="CR25" s="381"/>
      <c r="CS25" s="381"/>
      <c r="CT25" s="381"/>
      <c r="CU25" s="381"/>
      <c r="CV25" s="381"/>
      <c r="CW25" s="381"/>
      <c r="CX25" s="381"/>
      <c r="CY25" s="381"/>
      <c r="CZ25" s="381"/>
      <c r="DA25" s="382"/>
    </row>
    <row r="26" spans="1:105" s="10" customFormat="1" ht="93.75" hidden="1" customHeight="1" x14ac:dyDescent="0.2">
      <c r="A26" s="386" t="s">
        <v>5</v>
      </c>
      <c r="B26" s="386"/>
      <c r="C26" s="386"/>
      <c r="D26" s="386"/>
      <c r="E26" s="386"/>
      <c r="F26" s="386"/>
      <c r="G26" s="386"/>
      <c r="H26" s="386"/>
      <c r="I26" s="386"/>
      <c r="J26" s="386"/>
      <c r="K26" s="11"/>
      <c r="L26" s="384" t="s">
        <v>607</v>
      </c>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c r="AR26" s="384"/>
      <c r="AS26" s="384"/>
      <c r="AT26" s="384"/>
      <c r="AU26" s="384"/>
      <c r="AV26" s="384"/>
      <c r="AW26" s="384"/>
      <c r="AX26" s="384"/>
      <c r="AY26" s="384"/>
      <c r="AZ26" s="384"/>
      <c r="BA26" s="384"/>
      <c r="BB26" s="384"/>
      <c r="BC26" s="384"/>
      <c r="BD26" s="385"/>
      <c r="BE26" s="383"/>
      <c r="BF26" s="383"/>
      <c r="BG26" s="383"/>
      <c r="BH26" s="383"/>
      <c r="BI26" s="383"/>
      <c r="BJ26" s="383"/>
      <c r="BK26" s="383"/>
      <c r="BL26" s="383"/>
      <c r="BM26" s="383"/>
      <c r="BN26" s="383"/>
      <c r="BO26" s="383"/>
      <c r="BP26" s="383"/>
      <c r="BQ26" s="383"/>
      <c r="BR26" s="383"/>
      <c r="BS26" s="383"/>
      <c r="BT26" s="380">
        <v>0</v>
      </c>
      <c r="BU26" s="381"/>
      <c r="BV26" s="381"/>
      <c r="BW26" s="381"/>
      <c r="BX26" s="381"/>
      <c r="BY26" s="381"/>
      <c r="BZ26" s="381"/>
      <c r="CA26" s="381"/>
      <c r="CB26" s="381"/>
      <c r="CC26" s="381"/>
      <c r="CD26" s="381"/>
      <c r="CE26" s="381"/>
      <c r="CF26" s="381"/>
      <c r="CG26" s="381"/>
      <c r="CH26" s="381"/>
      <c r="CI26" s="381"/>
      <c r="CJ26" s="382"/>
      <c r="CK26" s="380">
        <v>0</v>
      </c>
      <c r="CL26" s="381"/>
      <c r="CM26" s="381"/>
      <c r="CN26" s="381"/>
      <c r="CO26" s="381"/>
      <c r="CP26" s="381"/>
      <c r="CQ26" s="381"/>
      <c r="CR26" s="381"/>
      <c r="CS26" s="381"/>
      <c r="CT26" s="381"/>
      <c r="CU26" s="381"/>
      <c r="CV26" s="381"/>
      <c r="CW26" s="381"/>
      <c r="CX26" s="381"/>
      <c r="CY26" s="381"/>
      <c r="CZ26" s="381"/>
      <c r="DA26" s="382"/>
    </row>
    <row r="27" spans="1:105" s="10" customFormat="1" ht="43.5" customHeight="1" x14ac:dyDescent="0.2">
      <c r="A27" s="386" t="s">
        <v>6</v>
      </c>
      <c r="B27" s="386"/>
      <c r="C27" s="386"/>
      <c r="D27" s="386"/>
      <c r="E27" s="386"/>
      <c r="F27" s="386"/>
      <c r="G27" s="386"/>
      <c r="H27" s="386"/>
      <c r="I27" s="386"/>
      <c r="J27" s="386"/>
      <c r="K27" s="11"/>
      <c r="L27" s="384" t="s">
        <v>608</v>
      </c>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4"/>
      <c r="AT27" s="384"/>
      <c r="AU27" s="384"/>
      <c r="AV27" s="384"/>
      <c r="AW27" s="384"/>
      <c r="AX27" s="384"/>
      <c r="AY27" s="384"/>
      <c r="AZ27" s="384"/>
      <c r="BA27" s="384"/>
      <c r="BB27" s="384"/>
      <c r="BC27" s="384"/>
      <c r="BD27" s="385"/>
      <c r="BE27" s="383">
        <v>1</v>
      </c>
      <c r="BF27" s="383"/>
      <c r="BG27" s="383"/>
      <c r="BH27" s="383"/>
      <c r="BI27" s="383"/>
      <c r="BJ27" s="383"/>
      <c r="BK27" s="383"/>
      <c r="BL27" s="383"/>
      <c r="BM27" s="383"/>
      <c r="BN27" s="383"/>
      <c r="BO27" s="383"/>
      <c r="BP27" s="383"/>
      <c r="BQ27" s="383"/>
      <c r="BR27" s="383"/>
      <c r="BS27" s="383"/>
      <c r="BT27" s="380">
        <v>9833</v>
      </c>
      <c r="BU27" s="381"/>
      <c r="BV27" s="381"/>
      <c r="BW27" s="381"/>
      <c r="BX27" s="381"/>
      <c r="BY27" s="381"/>
      <c r="BZ27" s="381"/>
      <c r="CA27" s="381"/>
      <c r="CB27" s="381"/>
      <c r="CC27" s="381"/>
      <c r="CD27" s="381"/>
      <c r="CE27" s="381"/>
      <c r="CF27" s="381"/>
      <c r="CG27" s="381"/>
      <c r="CH27" s="381"/>
      <c r="CI27" s="381"/>
      <c r="CJ27" s="382"/>
      <c r="CK27" s="380">
        <v>13005</v>
      </c>
      <c r="CL27" s="381"/>
      <c r="CM27" s="381"/>
      <c r="CN27" s="381"/>
      <c r="CO27" s="381"/>
      <c r="CP27" s="381"/>
      <c r="CQ27" s="381"/>
      <c r="CR27" s="381"/>
      <c r="CS27" s="381"/>
      <c r="CT27" s="381"/>
      <c r="CU27" s="381"/>
      <c r="CV27" s="381"/>
      <c r="CW27" s="381"/>
      <c r="CX27" s="381"/>
      <c r="CY27" s="381"/>
      <c r="CZ27" s="381"/>
      <c r="DA27" s="382"/>
    </row>
    <row r="28" spans="1:105" s="10" customFormat="1" ht="30" customHeight="1" x14ac:dyDescent="0.2">
      <c r="A28" s="386" t="s">
        <v>7</v>
      </c>
      <c r="B28" s="386"/>
      <c r="C28" s="386"/>
      <c r="D28" s="386"/>
      <c r="E28" s="386"/>
      <c r="F28" s="386"/>
      <c r="G28" s="386"/>
      <c r="H28" s="386"/>
      <c r="I28" s="386"/>
      <c r="J28" s="386"/>
      <c r="K28" s="11"/>
      <c r="L28" s="384" t="s">
        <v>926</v>
      </c>
      <c r="M28" s="384"/>
      <c r="N28" s="384"/>
      <c r="O28" s="384"/>
      <c r="P28" s="384"/>
      <c r="Q28" s="384"/>
      <c r="R28" s="384"/>
      <c r="S28" s="384"/>
      <c r="T28" s="384"/>
      <c r="U28" s="384"/>
      <c r="V28" s="384"/>
      <c r="W28" s="384"/>
      <c r="X28" s="384"/>
      <c r="Y28" s="384"/>
      <c r="Z28" s="384"/>
      <c r="AA28" s="384"/>
      <c r="AB28" s="384"/>
      <c r="AC28" s="384"/>
      <c r="AD28" s="384"/>
      <c r="AE28" s="384"/>
      <c r="AF28" s="384"/>
      <c r="AG28" s="384"/>
      <c r="AH28" s="384"/>
      <c r="AI28" s="384"/>
      <c r="AJ28" s="384"/>
      <c r="AK28" s="384"/>
      <c r="AL28" s="384"/>
      <c r="AM28" s="384"/>
      <c r="AN28" s="384"/>
      <c r="AO28" s="384"/>
      <c r="AP28" s="384"/>
      <c r="AQ28" s="384"/>
      <c r="AR28" s="384"/>
      <c r="AS28" s="384"/>
      <c r="AT28" s="384"/>
      <c r="AU28" s="384"/>
      <c r="AV28" s="384"/>
      <c r="AW28" s="384"/>
      <c r="AX28" s="384"/>
      <c r="AY28" s="384"/>
      <c r="AZ28" s="384"/>
      <c r="BA28" s="384"/>
      <c r="BB28" s="384"/>
      <c r="BC28" s="384"/>
      <c r="BD28" s="385"/>
      <c r="BE28" s="383">
        <v>2</v>
      </c>
      <c r="BF28" s="383"/>
      <c r="BG28" s="383"/>
      <c r="BH28" s="383"/>
      <c r="BI28" s="383"/>
      <c r="BJ28" s="383"/>
      <c r="BK28" s="383"/>
      <c r="BL28" s="383"/>
      <c r="BM28" s="383"/>
      <c r="BN28" s="383"/>
      <c r="BO28" s="383"/>
      <c r="BP28" s="383"/>
      <c r="BQ28" s="383"/>
      <c r="BR28" s="383"/>
      <c r="BS28" s="383"/>
      <c r="BT28" s="442" t="s">
        <v>1227</v>
      </c>
      <c r="BU28" s="443"/>
      <c r="BV28" s="443"/>
      <c r="BW28" s="443"/>
      <c r="BX28" s="443"/>
      <c r="BY28" s="443"/>
      <c r="BZ28" s="443"/>
      <c r="CA28" s="443"/>
      <c r="CB28" s="443"/>
      <c r="CC28" s="443"/>
      <c r="CD28" s="443"/>
      <c r="CE28" s="443"/>
      <c r="CF28" s="443"/>
      <c r="CG28" s="443"/>
      <c r="CH28" s="443"/>
      <c r="CI28" s="443"/>
      <c r="CJ28" s="444"/>
      <c r="CK28" s="442" t="s">
        <v>1228</v>
      </c>
      <c r="CL28" s="443"/>
      <c r="CM28" s="443"/>
      <c r="CN28" s="443"/>
      <c r="CO28" s="443"/>
      <c r="CP28" s="443"/>
      <c r="CQ28" s="443"/>
      <c r="CR28" s="443"/>
      <c r="CS28" s="443"/>
      <c r="CT28" s="443"/>
      <c r="CU28" s="443"/>
      <c r="CV28" s="443"/>
      <c r="CW28" s="443"/>
      <c r="CX28" s="443"/>
      <c r="CY28" s="443"/>
      <c r="CZ28" s="443"/>
      <c r="DA28" s="444"/>
    </row>
    <row r="29" spans="1:105" s="10" customFormat="1" ht="15.75" customHeight="1" x14ac:dyDescent="0.2">
      <c r="A29" s="386" t="s">
        <v>17</v>
      </c>
      <c r="B29" s="386"/>
      <c r="C29" s="386"/>
      <c r="D29" s="386"/>
      <c r="E29" s="386"/>
      <c r="F29" s="386"/>
      <c r="G29" s="386"/>
      <c r="H29" s="386"/>
      <c r="I29" s="386"/>
      <c r="J29" s="386"/>
      <c r="K29" s="11"/>
      <c r="L29" s="384" t="s">
        <v>609</v>
      </c>
      <c r="M29" s="384"/>
      <c r="N29" s="384"/>
      <c r="O29" s="384"/>
      <c r="P29" s="384"/>
      <c r="Q29" s="384"/>
      <c r="R29" s="384"/>
      <c r="S29" s="384"/>
      <c r="T29" s="384"/>
      <c r="U29" s="384"/>
      <c r="V29" s="384"/>
      <c r="W29" s="384"/>
      <c r="X29" s="384"/>
      <c r="Y29" s="384"/>
      <c r="Z29" s="384"/>
      <c r="AA29" s="384"/>
      <c r="AB29" s="384"/>
      <c r="AC29" s="384"/>
      <c r="AD29" s="384"/>
      <c r="AE29" s="384"/>
      <c r="AF29" s="384"/>
      <c r="AG29" s="384"/>
      <c r="AH29" s="384"/>
      <c r="AI29" s="384"/>
      <c r="AJ29" s="384"/>
      <c r="AK29" s="384"/>
      <c r="AL29" s="384"/>
      <c r="AM29" s="384"/>
      <c r="AN29" s="384"/>
      <c r="AO29" s="384"/>
      <c r="AP29" s="384"/>
      <c r="AQ29" s="384"/>
      <c r="AR29" s="384"/>
      <c r="AS29" s="384"/>
      <c r="AT29" s="384"/>
      <c r="AU29" s="384"/>
      <c r="AV29" s="384"/>
      <c r="AW29" s="384"/>
      <c r="AX29" s="384"/>
      <c r="AY29" s="384"/>
      <c r="AZ29" s="384"/>
      <c r="BA29" s="384"/>
      <c r="BB29" s="384"/>
      <c r="BC29" s="384"/>
      <c r="BD29" s="385"/>
      <c r="BE29" s="383"/>
      <c r="BF29" s="383"/>
      <c r="BG29" s="383"/>
      <c r="BH29" s="383"/>
      <c r="BI29" s="383"/>
      <c r="BJ29" s="383"/>
      <c r="BK29" s="383"/>
      <c r="BL29" s="383"/>
      <c r="BM29" s="383"/>
      <c r="BN29" s="383"/>
      <c r="BO29" s="383"/>
      <c r="BP29" s="383"/>
      <c r="BQ29" s="383"/>
      <c r="BR29" s="383"/>
      <c r="BS29" s="383"/>
      <c r="BT29" s="380">
        <v>5149</v>
      </c>
      <c r="BU29" s="381"/>
      <c r="BV29" s="381"/>
      <c r="BW29" s="381"/>
      <c r="BX29" s="381"/>
      <c r="BY29" s="381"/>
      <c r="BZ29" s="381"/>
      <c r="CA29" s="381"/>
      <c r="CB29" s="381"/>
      <c r="CC29" s="381"/>
      <c r="CD29" s="381"/>
      <c r="CE29" s="381"/>
      <c r="CF29" s="381"/>
      <c r="CG29" s="381"/>
      <c r="CH29" s="381"/>
      <c r="CI29" s="381"/>
      <c r="CJ29" s="382"/>
      <c r="CK29" s="380">
        <v>4084</v>
      </c>
      <c r="CL29" s="381"/>
      <c r="CM29" s="381"/>
      <c r="CN29" s="381"/>
      <c r="CO29" s="381"/>
      <c r="CP29" s="381"/>
      <c r="CQ29" s="381"/>
      <c r="CR29" s="381"/>
      <c r="CS29" s="381"/>
      <c r="CT29" s="381"/>
      <c r="CU29" s="381"/>
      <c r="CV29" s="381"/>
      <c r="CW29" s="381"/>
      <c r="CX29" s="381"/>
      <c r="CY29" s="381"/>
      <c r="CZ29" s="381"/>
      <c r="DA29" s="382"/>
    </row>
    <row r="30" spans="1:105" s="10" customFormat="1" ht="15.75" customHeight="1" x14ac:dyDescent="0.2">
      <c r="A30" s="386" t="s">
        <v>8</v>
      </c>
      <c r="B30" s="386"/>
      <c r="C30" s="386"/>
      <c r="D30" s="386"/>
      <c r="E30" s="386"/>
      <c r="F30" s="386"/>
      <c r="G30" s="386"/>
      <c r="H30" s="386"/>
      <c r="I30" s="386"/>
      <c r="J30" s="386"/>
      <c r="K30" s="11"/>
      <c r="L30" s="384" t="s">
        <v>610</v>
      </c>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384"/>
      <c r="AL30" s="384"/>
      <c r="AM30" s="384"/>
      <c r="AN30" s="384"/>
      <c r="AO30" s="384"/>
      <c r="AP30" s="384"/>
      <c r="AQ30" s="384"/>
      <c r="AR30" s="384"/>
      <c r="AS30" s="384"/>
      <c r="AT30" s="384"/>
      <c r="AU30" s="384"/>
      <c r="AV30" s="384"/>
      <c r="AW30" s="384"/>
      <c r="AX30" s="384"/>
      <c r="AY30" s="384"/>
      <c r="AZ30" s="384"/>
      <c r="BA30" s="384"/>
      <c r="BB30" s="384"/>
      <c r="BC30" s="384"/>
      <c r="BD30" s="385"/>
      <c r="BE30" s="383"/>
      <c r="BF30" s="383"/>
      <c r="BG30" s="383"/>
      <c r="BH30" s="383"/>
      <c r="BI30" s="383"/>
      <c r="BJ30" s="383"/>
      <c r="BK30" s="383"/>
      <c r="BL30" s="383"/>
      <c r="BM30" s="383"/>
      <c r="BN30" s="383"/>
      <c r="BO30" s="383"/>
      <c r="BP30" s="383"/>
      <c r="BQ30" s="383"/>
      <c r="BR30" s="383"/>
      <c r="BS30" s="383"/>
      <c r="BT30" s="442" t="s">
        <v>1166</v>
      </c>
      <c r="BU30" s="443"/>
      <c r="BV30" s="443"/>
      <c r="BW30" s="443"/>
      <c r="BX30" s="443"/>
      <c r="BY30" s="443"/>
      <c r="BZ30" s="443"/>
      <c r="CA30" s="443"/>
      <c r="CB30" s="443"/>
      <c r="CC30" s="443"/>
      <c r="CD30" s="443"/>
      <c r="CE30" s="443"/>
      <c r="CF30" s="443"/>
      <c r="CG30" s="443"/>
      <c r="CH30" s="443"/>
      <c r="CI30" s="443"/>
      <c r="CJ30" s="444"/>
      <c r="CK30" s="442" t="s">
        <v>1232</v>
      </c>
      <c r="CL30" s="443"/>
      <c r="CM30" s="443"/>
      <c r="CN30" s="443"/>
      <c r="CO30" s="443"/>
      <c r="CP30" s="443"/>
      <c r="CQ30" s="443"/>
      <c r="CR30" s="443"/>
      <c r="CS30" s="443"/>
      <c r="CT30" s="443"/>
      <c r="CU30" s="443"/>
      <c r="CV30" s="443"/>
      <c r="CW30" s="443"/>
      <c r="CX30" s="443"/>
      <c r="CY30" s="443"/>
      <c r="CZ30" s="443"/>
      <c r="DA30" s="444"/>
    </row>
    <row r="31" spans="1:105" s="10" customFormat="1" ht="30.75" hidden="1" customHeight="1" x14ac:dyDescent="0.2">
      <c r="A31" s="386" t="s">
        <v>9</v>
      </c>
      <c r="B31" s="386"/>
      <c r="C31" s="386"/>
      <c r="D31" s="386"/>
      <c r="E31" s="386"/>
      <c r="F31" s="386"/>
      <c r="G31" s="386"/>
      <c r="H31" s="386"/>
      <c r="I31" s="386"/>
      <c r="J31" s="386"/>
      <c r="K31" s="11"/>
      <c r="L31" s="384" t="s">
        <v>815</v>
      </c>
      <c r="M31" s="384"/>
      <c r="N31" s="384"/>
      <c r="O31" s="384"/>
      <c r="P31" s="384"/>
      <c r="Q31" s="384"/>
      <c r="R31" s="384"/>
      <c r="S31" s="384"/>
      <c r="T31" s="384"/>
      <c r="U31" s="384"/>
      <c r="V31" s="384"/>
      <c r="W31" s="384"/>
      <c r="X31" s="384"/>
      <c r="Y31" s="384"/>
      <c r="Z31" s="384"/>
      <c r="AA31" s="384"/>
      <c r="AB31" s="384"/>
      <c r="AC31" s="384"/>
      <c r="AD31" s="384"/>
      <c r="AE31" s="384"/>
      <c r="AF31" s="384"/>
      <c r="AG31" s="384"/>
      <c r="AH31" s="384"/>
      <c r="AI31" s="384"/>
      <c r="AJ31" s="384"/>
      <c r="AK31" s="384"/>
      <c r="AL31" s="384"/>
      <c r="AM31" s="384"/>
      <c r="AN31" s="384"/>
      <c r="AO31" s="384"/>
      <c r="AP31" s="384"/>
      <c r="AQ31" s="384"/>
      <c r="AR31" s="384"/>
      <c r="AS31" s="384"/>
      <c r="AT31" s="384"/>
      <c r="AU31" s="384"/>
      <c r="AV31" s="384"/>
      <c r="AW31" s="384"/>
      <c r="AX31" s="384"/>
      <c r="AY31" s="384"/>
      <c r="AZ31" s="384"/>
      <c r="BA31" s="384"/>
      <c r="BB31" s="384"/>
      <c r="BC31" s="384"/>
      <c r="BD31" s="385"/>
      <c r="BE31" s="383"/>
      <c r="BF31" s="383"/>
      <c r="BG31" s="383"/>
      <c r="BH31" s="383"/>
      <c r="BI31" s="383"/>
      <c r="BJ31" s="383"/>
      <c r="BK31" s="383"/>
      <c r="BL31" s="383"/>
      <c r="BM31" s="383"/>
      <c r="BN31" s="383"/>
      <c r="BO31" s="383"/>
      <c r="BP31" s="383"/>
      <c r="BQ31" s="383"/>
      <c r="BR31" s="383"/>
      <c r="BS31" s="383"/>
      <c r="BT31" s="442">
        <v>0</v>
      </c>
      <c r="BU31" s="443"/>
      <c r="BV31" s="443"/>
      <c r="BW31" s="443"/>
      <c r="BX31" s="443"/>
      <c r="BY31" s="443"/>
      <c r="BZ31" s="443"/>
      <c r="CA31" s="443"/>
      <c r="CB31" s="443"/>
      <c r="CC31" s="443"/>
      <c r="CD31" s="443"/>
      <c r="CE31" s="443"/>
      <c r="CF31" s="443"/>
      <c r="CG31" s="443"/>
      <c r="CH31" s="443"/>
      <c r="CI31" s="443"/>
      <c r="CJ31" s="444"/>
      <c r="CK31" s="442">
        <v>0</v>
      </c>
      <c r="CL31" s="443"/>
      <c r="CM31" s="443"/>
      <c r="CN31" s="443"/>
      <c r="CO31" s="443"/>
      <c r="CP31" s="443"/>
      <c r="CQ31" s="443"/>
      <c r="CR31" s="443"/>
      <c r="CS31" s="443"/>
      <c r="CT31" s="443"/>
      <c r="CU31" s="443"/>
      <c r="CV31" s="443"/>
      <c r="CW31" s="443"/>
      <c r="CX31" s="443"/>
      <c r="CY31" s="443"/>
      <c r="CZ31" s="443"/>
      <c r="DA31" s="444"/>
    </row>
    <row r="32" spans="1:105" s="10" customFormat="1" ht="61.5" hidden="1" customHeight="1" x14ac:dyDescent="0.2">
      <c r="A32" s="386" t="s">
        <v>10</v>
      </c>
      <c r="B32" s="386"/>
      <c r="C32" s="386"/>
      <c r="D32" s="386"/>
      <c r="E32" s="386"/>
      <c r="F32" s="386"/>
      <c r="G32" s="386"/>
      <c r="H32" s="386"/>
      <c r="I32" s="386"/>
      <c r="J32" s="386"/>
      <c r="K32" s="11"/>
      <c r="L32" s="384" t="s">
        <v>611</v>
      </c>
      <c r="M32" s="384"/>
      <c r="N32" s="384"/>
      <c r="O32" s="384"/>
      <c r="P32" s="384"/>
      <c r="Q32" s="384"/>
      <c r="R32" s="384"/>
      <c r="S32" s="384"/>
      <c r="T32" s="384"/>
      <c r="U32" s="384"/>
      <c r="V32" s="384"/>
      <c r="W32" s="384"/>
      <c r="X32" s="384"/>
      <c r="Y32" s="384"/>
      <c r="Z32" s="384"/>
      <c r="AA32" s="384"/>
      <c r="AB32" s="384"/>
      <c r="AC32" s="384"/>
      <c r="AD32" s="384"/>
      <c r="AE32" s="384"/>
      <c r="AF32" s="384"/>
      <c r="AG32" s="384"/>
      <c r="AH32" s="384"/>
      <c r="AI32" s="384"/>
      <c r="AJ32" s="384"/>
      <c r="AK32" s="384"/>
      <c r="AL32" s="384"/>
      <c r="AM32" s="384"/>
      <c r="AN32" s="384"/>
      <c r="AO32" s="384"/>
      <c r="AP32" s="384"/>
      <c r="AQ32" s="384"/>
      <c r="AR32" s="384"/>
      <c r="AS32" s="384"/>
      <c r="AT32" s="384"/>
      <c r="AU32" s="384"/>
      <c r="AV32" s="384"/>
      <c r="AW32" s="384"/>
      <c r="AX32" s="384"/>
      <c r="AY32" s="384"/>
      <c r="AZ32" s="384"/>
      <c r="BA32" s="384"/>
      <c r="BB32" s="384"/>
      <c r="BC32" s="384"/>
      <c r="BD32" s="385"/>
      <c r="BE32" s="383"/>
      <c r="BF32" s="383"/>
      <c r="BG32" s="383"/>
      <c r="BH32" s="383"/>
      <c r="BI32" s="383"/>
      <c r="BJ32" s="383"/>
      <c r="BK32" s="383"/>
      <c r="BL32" s="383"/>
      <c r="BM32" s="383"/>
      <c r="BN32" s="383"/>
      <c r="BO32" s="383"/>
      <c r="BP32" s="383"/>
      <c r="BQ32" s="383"/>
      <c r="BR32" s="383"/>
      <c r="BS32" s="383"/>
      <c r="BT32" s="442">
        <v>0</v>
      </c>
      <c r="BU32" s="443"/>
      <c r="BV32" s="443"/>
      <c r="BW32" s="443"/>
      <c r="BX32" s="443"/>
      <c r="BY32" s="443"/>
      <c r="BZ32" s="443"/>
      <c r="CA32" s="443"/>
      <c r="CB32" s="443"/>
      <c r="CC32" s="443"/>
      <c r="CD32" s="443"/>
      <c r="CE32" s="443"/>
      <c r="CF32" s="443"/>
      <c r="CG32" s="443"/>
      <c r="CH32" s="443"/>
      <c r="CI32" s="443"/>
      <c r="CJ32" s="444"/>
      <c r="CK32" s="442">
        <v>0</v>
      </c>
      <c r="CL32" s="443"/>
      <c r="CM32" s="443"/>
      <c r="CN32" s="443"/>
      <c r="CO32" s="443"/>
      <c r="CP32" s="443"/>
      <c r="CQ32" s="443"/>
      <c r="CR32" s="443"/>
      <c r="CS32" s="443"/>
      <c r="CT32" s="443"/>
      <c r="CU32" s="443"/>
      <c r="CV32" s="443"/>
      <c r="CW32" s="443"/>
      <c r="CX32" s="443"/>
      <c r="CY32" s="443"/>
      <c r="CZ32" s="443"/>
      <c r="DA32" s="444"/>
    </row>
    <row r="33" spans="1:105" s="10" customFormat="1" ht="34.5" hidden="1" customHeight="1" x14ac:dyDescent="0.2">
      <c r="A33" s="386" t="s">
        <v>11</v>
      </c>
      <c r="B33" s="386"/>
      <c r="C33" s="386"/>
      <c r="D33" s="386"/>
      <c r="E33" s="386"/>
      <c r="F33" s="386"/>
      <c r="G33" s="386"/>
      <c r="H33" s="386"/>
      <c r="I33" s="386"/>
      <c r="J33" s="386"/>
      <c r="K33" s="11"/>
      <c r="L33" s="384" t="s">
        <v>816</v>
      </c>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c r="AZ33" s="384"/>
      <c r="BA33" s="384"/>
      <c r="BB33" s="384"/>
      <c r="BC33" s="384"/>
      <c r="BD33" s="385"/>
      <c r="BE33" s="383"/>
      <c r="BF33" s="383"/>
      <c r="BG33" s="383"/>
      <c r="BH33" s="383"/>
      <c r="BI33" s="383"/>
      <c r="BJ33" s="383"/>
      <c r="BK33" s="383"/>
      <c r="BL33" s="383"/>
      <c r="BM33" s="383"/>
      <c r="BN33" s="383"/>
      <c r="BO33" s="383"/>
      <c r="BP33" s="383"/>
      <c r="BQ33" s="383"/>
      <c r="BR33" s="383"/>
      <c r="BS33" s="383"/>
      <c r="BT33" s="442">
        <v>0</v>
      </c>
      <c r="BU33" s="443"/>
      <c r="BV33" s="443"/>
      <c r="BW33" s="443"/>
      <c r="BX33" s="443"/>
      <c r="BY33" s="443"/>
      <c r="BZ33" s="443"/>
      <c r="CA33" s="443"/>
      <c r="CB33" s="443"/>
      <c r="CC33" s="443"/>
      <c r="CD33" s="443"/>
      <c r="CE33" s="443"/>
      <c r="CF33" s="443"/>
      <c r="CG33" s="443"/>
      <c r="CH33" s="443"/>
      <c r="CI33" s="443"/>
      <c r="CJ33" s="444"/>
      <c r="CK33" s="442">
        <v>0</v>
      </c>
      <c r="CL33" s="443"/>
      <c r="CM33" s="443"/>
      <c r="CN33" s="443"/>
      <c r="CO33" s="443"/>
      <c r="CP33" s="443"/>
      <c r="CQ33" s="443"/>
      <c r="CR33" s="443"/>
      <c r="CS33" s="443"/>
      <c r="CT33" s="443"/>
      <c r="CU33" s="443"/>
      <c r="CV33" s="443"/>
      <c r="CW33" s="443"/>
      <c r="CX33" s="443"/>
      <c r="CY33" s="443"/>
      <c r="CZ33" s="443"/>
      <c r="DA33" s="444"/>
    </row>
    <row r="34" spans="1:105" s="10" customFormat="1" ht="49.5" customHeight="1" x14ac:dyDescent="0.2">
      <c r="A34" s="386" t="s">
        <v>12</v>
      </c>
      <c r="B34" s="386"/>
      <c r="C34" s="386"/>
      <c r="D34" s="386"/>
      <c r="E34" s="386"/>
      <c r="F34" s="386"/>
      <c r="G34" s="386"/>
      <c r="H34" s="386"/>
      <c r="I34" s="386"/>
      <c r="J34" s="386"/>
      <c r="K34" s="11"/>
      <c r="L34" s="384" t="s">
        <v>817</v>
      </c>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4"/>
      <c r="AJ34" s="384"/>
      <c r="AK34" s="384"/>
      <c r="AL34" s="384"/>
      <c r="AM34" s="384"/>
      <c r="AN34" s="384"/>
      <c r="AO34" s="384"/>
      <c r="AP34" s="384"/>
      <c r="AQ34" s="384"/>
      <c r="AR34" s="384"/>
      <c r="AS34" s="384"/>
      <c r="AT34" s="384"/>
      <c r="AU34" s="384"/>
      <c r="AV34" s="384"/>
      <c r="AW34" s="384"/>
      <c r="AX34" s="384"/>
      <c r="AY34" s="384"/>
      <c r="AZ34" s="384"/>
      <c r="BA34" s="384"/>
      <c r="BB34" s="384"/>
      <c r="BC34" s="384"/>
      <c r="BD34" s="385"/>
      <c r="BE34" s="383"/>
      <c r="BF34" s="383"/>
      <c r="BG34" s="383"/>
      <c r="BH34" s="383"/>
      <c r="BI34" s="383"/>
      <c r="BJ34" s="383"/>
      <c r="BK34" s="383"/>
      <c r="BL34" s="383"/>
      <c r="BM34" s="383"/>
      <c r="BN34" s="383"/>
      <c r="BO34" s="383"/>
      <c r="BP34" s="383"/>
      <c r="BQ34" s="383"/>
      <c r="BR34" s="383"/>
      <c r="BS34" s="383"/>
      <c r="BT34" s="442" t="s">
        <v>1229</v>
      </c>
      <c r="BU34" s="443"/>
      <c r="BV34" s="443"/>
      <c r="BW34" s="443"/>
      <c r="BX34" s="443"/>
      <c r="BY34" s="443"/>
      <c r="BZ34" s="443"/>
      <c r="CA34" s="443"/>
      <c r="CB34" s="443"/>
      <c r="CC34" s="443"/>
      <c r="CD34" s="443"/>
      <c r="CE34" s="443"/>
      <c r="CF34" s="443"/>
      <c r="CG34" s="443"/>
      <c r="CH34" s="443"/>
      <c r="CI34" s="443"/>
      <c r="CJ34" s="444"/>
      <c r="CK34" s="442" t="s">
        <v>1233</v>
      </c>
      <c r="CL34" s="443"/>
      <c r="CM34" s="443"/>
      <c r="CN34" s="443"/>
      <c r="CO34" s="443"/>
      <c r="CP34" s="443"/>
      <c r="CQ34" s="443"/>
      <c r="CR34" s="443"/>
      <c r="CS34" s="443"/>
      <c r="CT34" s="443"/>
      <c r="CU34" s="443"/>
      <c r="CV34" s="443"/>
      <c r="CW34" s="443"/>
      <c r="CX34" s="443"/>
      <c r="CY34" s="443"/>
      <c r="CZ34" s="443"/>
      <c r="DA34" s="444"/>
    </row>
    <row r="35" spans="1:105" s="10" customFormat="1" ht="30" customHeight="1" x14ac:dyDescent="0.2">
      <c r="A35" s="386" t="s">
        <v>13</v>
      </c>
      <c r="B35" s="386"/>
      <c r="C35" s="386"/>
      <c r="D35" s="386"/>
      <c r="E35" s="386"/>
      <c r="F35" s="386"/>
      <c r="G35" s="386"/>
      <c r="H35" s="386"/>
      <c r="I35" s="386"/>
      <c r="J35" s="386"/>
      <c r="K35" s="11"/>
      <c r="L35" s="384" t="s">
        <v>612</v>
      </c>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c r="AU35" s="384"/>
      <c r="AV35" s="384"/>
      <c r="AW35" s="384"/>
      <c r="AX35" s="384"/>
      <c r="AY35" s="384"/>
      <c r="AZ35" s="384"/>
      <c r="BA35" s="384"/>
      <c r="BB35" s="384"/>
      <c r="BC35" s="384"/>
      <c r="BD35" s="385"/>
      <c r="BE35" s="383"/>
      <c r="BF35" s="383"/>
      <c r="BG35" s="383"/>
      <c r="BH35" s="383"/>
      <c r="BI35" s="383"/>
      <c r="BJ35" s="383"/>
      <c r="BK35" s="383"/>
      <c r="BL35" s="383"/>
      <c r="BM35" s="383"/>
      <c r="BN35" s="383"/>
      <c r="BO35" s="383"/>
      <c r="BP35" s="383"/>
      <c r="BQ35" s="383"/>
      <c r="BR35" s="383"/>
      <c r="BS35" s="383"/>
      <c r="BT35" s="442" t="s">
        <v>1230</v>
      </c>
      <c r="BU35" s="443"/>
      <c r="BV35" s="443"/>
      <c r="BW35" s="443"/>
      <c r="BX35" s="443"/>
      <c r="BY35" s="443"/>
      <c r="BZ35" s="443"/>
      <c r="CA35" s="443"/>
      <c r="CB35" s="443"/>
      <c r="CC35" s="443"/>
      <c r="CD35" s="443"/>
      <c r="CE35" s="443"/>
      <c r="CF35" s="443"/>
      <c r="CG35" s="443"/>
      <c r="CH35" s="443"/>
      <c r="CI35" s="443"/>
      <c r="CJ35" s="444"/>
      <c r="CK35" s="442" t="s">
        <v>1234</v>
      </c>
      <c r="CL35" s="443"/>
      <c r="CM35" s="443"/>
      <c r="CN35" s="443"/>
      <c r="CO35" s="443"/>
      <c r="CP35" s="443"/>
      <c r="CQ35" s="443"/>
      <c r="CR35" s="443"/>
      <c r="CS35" s="443"/>
      <c r="CT35" s="443"/>
      <c r="CU35" s="443"/>
      <c r="CV35" s="443"/>
      <c r="CW35" s="443"/>
      <c r="CX35" s="443"/>
      <c r="CY35" s="443"/>
      <c r="CZ35" s="443"/>
      <c r="DA35" s="444"/>
    </row>
    <row r="36" spans="1:105" s="10" customFormat="1" ht="15.75" customHeight="1" x14ac:dyDescent="0.2">
      <c r="A36" s="386" t="s">
        <v>14</v>
      </c>
      <c r="B36" s="386"/>
      <c r="C36" s="386"/>
      <c r="D36" s="386"/>
      <c r="E36" s="386"/>
      <c r="F36" s="386"/>
      <c r="G36" s="386"/>
      <c r="H36" s="386"/>
      <c r="I36" s="386"/>
      <c r="J36" s="386"/>
      <c r="K36" s="11"/>
      <c r="L36" s="384" t="s">
        <v>613</v>
      </c>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4"/>
      <c r="AJ36" s="384"/>
      <c r="AK36" s="384"/>
      <c r="AL36" s="384"/>
      <c r="AM36" s="384"/>
      <c r="AN36" s="384"/>
      <c r="AO36" s="384"/>
      <c r="AP36" s="384"/>
      <c r="AQ36" s="384"/>
      <c r="AR36" s="384"/>
      <c r="AS36" s="384"/>
      <c r="AT36" s="384"/>
      <c r="AU36" s="384"/>
      <c r="AV36" s="384"/>
      <c r="AW36" s="384"/>
      <c r="AX36" s="384"/>
      <c r="AY36" s="384"/>
      <c r="AZ36" s="384"/>
      <c r="BA36" s="384"/>
      <c r="BB36" s="384"/>
      <c r="BC36" s="384"/>
      <c r="BD36" s="385"/>
      <c r="BE36" s="383"/>
      <c r="BF36" s="383"/>
      <c r="BG36" s="383"/>
      <c r="BH36" s="383"/>
      <c r="BI36" s="383"/>
      <c r="BJ36" s="383"/>
      <c r="BK36" s="383"/>
      <c r="BL36" s="383"/>
      <c r="BM36" s="383"/>
      <c r="BN36" s="383"/>
      <c r="BO36" s="383"/>
      <c r="BP36" s="383"/>
      <c r="BQ36" s="383"/>
      <c r="BR36" s="383"/>
      <c r="BS36" s="383"/>
      <c r="BT36" s="442" t="s">
        <v>1231</v>
      </c>
      <c r="BU36" s="443"/>
      <c r="BV36" s="443"/>
      <c r="BW36" s="443"/>
      <c r="BX36" s="443"/>
      <c r="BY36" s="443"/>
      <c r="BZ36" s="443"/>
      <c r="CA36" s="443"/>
      <c r="CB36" s="443"/>
      <c r="CC36" s="443"/>
      <c r="CD36" s="443"/>
      <c r="CE36" s="443"/>
      <c r="CF36" s="443"/>
      <c r="CG36" s="443"/>
      <c r="CH36" s="443"/>
      <c r="CI36" s="443"/>
      <c r="CJ36" s="444"/>
      <c r="CK36" s="442" t="s">
        <v>1235</v>
      </c>
      <c r="CL36" s="443"/>
      <c r="CM36" s="443"/>
      <c r="CN36" s="443"/>
      <c r="CO36" s="443"/>
      <c r="CP36" s="443"/>
      <c r="CQ36" s="443"/>
      <c r="CR36" s="443"/>
      <c r="CS36" s="443"/>
      <c r="CT36" s="443"/>
      <c r="CU36" s="443"/>
      <c r="CV36" s="443"/>
      <c r="CW36" s="443"/>
      <c r="CX36" s="443"/>
      <c r="CY36" s="443"/>
      <c r="CZ36" s="443"/>
      <c r="DA36" s="444"/>
    </row>
    <row r="37" spans="1:105" s="10" customFormat="1" ht="30" customHeight="1" x14ac:dyDescent="0.2">
      <c r="A37" s="386" t="s">
        <v>15</v>
      </c>
      <c r="B37" s="386"/>
      <c r="C37" s="386"/>
      <c r="D37" s="386"/>
      <c r="E37" s="386"/>
      <c r="F37" s="386"/>
      <c r="G37" s="386"/>
      <c r="H37" s="386"/>
      <c r="I37" s="386"/>
      <c r="J37" s="386"/>
      <c r="K37" s="11"/>
      <c r="L37" s="384" t="s">
        <v>614</v>
      </c>
      <c r="M37" s="384"/>
      <c r="N37" s="384"/>
      <c r="O37" s="384"/>
      <c r="P37" s="384"/>
      <c r="Q37" s="384"/>
      <c r="R37" s="384"/>
      <c r="S37" s="384"/>
      <c r="T37" s="384"/>
      <c r="U37" s="384"/>
      <c r="V37" s="384"/>
      <c r="W37" s="384"/>
      <c r="X37" s="384"/>
      <c r="Y37" s="384"/>
      <c r="Z37" s="384"/>
      <c r="AA37" s="384"/>
      <c r="AB37" s="384"/>
      <c r="AC37" s="384"/>
      <c r="AD37" s="384"/>
      <c r="AE37" s="384"/>
      <c r="AF37" s="384"/>
      <c r="AG37" s="384"/>
      <c r="AH37" s="384"/>
      <c r="AI37" s="384"/>
      <c r="AJ37" s="384"/>
      <c r="AK37" s="384"/>
      <c r="AL37" s="384"/>
      <c r="AM37" s="384"/>
      <c r="AN37" s="384"/>
      <c r="AO37" s="384"/>
      <c r="AP37" s="384"/>
      <c r="AQ37" s="384"/>
      <c r="AR37" s="384"/>
      <c r="AS37" s="384"/>
      <c r="AT37" s="384"/>
      <c r="AU37" s="384"/>
      <c r="AV37" s="384"/>
      <c r="AW37" s="384"/>
      <c r="AX37" s="384"/>
      <c r="AY37" s="384"/>
      <c r="AZ37" s="384"/>
      <c r="BA37" s="384"/>
      <c r="BB37" s="384"/>
      <c r="BC37" s="384"/>
      <c r="BD37" s="385"/>
      <c r="BE37" s="383"/>
      <c r="BF37" s="383"/>
      <c r="BG37" s="383"/>
      <c r="BH37" s="383"/>
      <c r="BI37" s="383"/>
      <c r="BJ37" s="383"/>
      <c r="BK37" s="383"/>
      <c r="BL37" s="383"/>
      <c r="BM37" s="383"/>
      <c r="BN37" s="383"/>
      <c r="BO37" s="383"/>
      <c r="BP37" s="383"/>
      <c r="BQ37" s="383"/>
      <c r="BR37" s="383"/>
      <c r="BS37" s="383"/>
      <c r="BT37" s="380">
        <v>7</v>
      </c>
      <c r="BU37" s="381"/>
      <c r="BV37" s="381"/>
      <c r="BW37" s="381"/>
      <c r="BX37" s="381"/>
      <c r="BY37" s="381"/>
      <c r="BZ37" s="381"/>
      <c r="CA37" s="381"/>
      <c r="CB37" s="381"/>
      <c r="CC37" s="381"/>
      <c r="CD37" s="381"/>
      <c r="CE37" s="381"/>
      <c r="CF37" s="381"/>
      <c r="CG37" s="381"/>
      <c r="CH37" s="381"/>
      <c r="CI37" s="381"/>
      <c r="CJ37" s="382"/>
      <c r="CK37" s="380">
        <v>10</v>
      </c>
      <c r="CL37" s="381"/>
      <c r="CM37" s="381"/>
      <c r="CN37" s="381"/>
      <c r="CO37" s="381"/>
      <c r="CP37" s="381"/>
      <c r="CQ37" s="381"/>
      <c r="CR37" s="381"/>
      <c r="CS37" s="381"/>
      <c r="CT37" s="381"/>
      <c r="CU37" s="381"/>
      <c r="CV37" s="381"/>
      <c r="CW37" s="381"/>
      <c r="CX37" s="381"/>
      <c r="CY37" s="381"/>
      <c r="CZ37" s="381"/>
      <c r="DA37" s="382"/>
    </row>
    <row r="38" spans="1:105" s="10" customFormat="1" ht="30" customHeight="1" x14ac:dyDescent="0.2">
      <c r="A38" s="402" t="s">
        <v>16</v>
      </c>
      <c r="B38" s="402"/>
      <c r="C38" s="402"/>
      <c r="D38" s="402"/>
      <c r="E38" s="402"/>
      <c r="F38" s="402"/>
      <c r="G38" s="402"/>
      <c r="H38" s="402"/>
      <c r="I38" s="402"/>
      <c r="J38" s="402"/>
      <c r="K38" s="24"/>
      <c r="L38" s="403" t="s">
        <v>615</v>
      </c>
      <c r="M38" s="403"/>
      <c r="N38" s="403"/>
      <c r="O38" s="403"/>
      <c r="P38" s="403"/>
      <c r="Q38" s="403"/>
      <c r="R38" s="403"/>
      <c r="S38" s="403"/>
      <c r="T38" s="403"/>
      <c r="U38" s="403"/>
      <c r="V38" s="403"/>
      <c r="W38" s="403"/>
      <c r="X38" s="403"/>
      <c r="Y38" s="403"/>
      <c r="Z38" s="403"/>
      <c r="AA38" s="403"/>
      <c r="AB38" s="403"/>
      <c r="AC38" s="403"/>
      <c r="AD38" s="403"/>
      <c r="AE38" s="403"/>
      <c r="AF38" s="403"/>
      <c r="AG38" s="403"/>
      <c r="AH38" s="403"/>
      <c r="AI38" s="403"/>
      <c r="AJ38" s="403"/>
      <c r="AK38" s="403"/>
      <c r="AL38" s="403"/>
      <c r="AM38" s="403"/>
      <c r="AN38" s="403"/>
      <c r="AO38" s="403"/>
      <c r="AP38" s="403"/>
      <c r="AQ38" s="403"/>
      <c r="AR38" s="403"/>
      <c r="AS38" s="403"/>
      <c r="AT38" s="403"/>
      <c r="AU38" s="403"/>
      <c r="AV38" s="403"/>
      <c r="AW38" s="403"/>
      <c r="AX38" s="403"/>
      <c r="AY38" s="403"/>
      <c r="AZ38" s="403"/>
      <c r="BA38" s="403"/>
      <c r="BB38" s="403"/>
      <c r="BC38" s="403"/>
      <c r="BD38" s="404"/>
      <c r="BE38" s="412" t="s">
        <v>126</v>
      </c>
      <c r="BF38" s="412"/>
      <c r="BG38" s="412"/>
      <c r="BH38" s="412"/>
      <c r="BI38" s="412"/>
      <c r="BJ38" s="412"/>
      <c r="BK38" s="412"/>
      <c r="BL38" s="412"/>
      <c r="BM38" s="412"/>
      <c r="BN38" s="412"/>
      <c r="BO38" s="412"/>
      <c r="BP38" s="412"/>
      <c r="BQ38" s="412"/>
      <c r="BR38" s="412"/>
      <c r="BS38" s="412"/>
      <c r="BT38" s="406">
        <v>2900</v>
      </c>
      <c r="BU38" s="407"/>
      <c r="BV38" s="407"/>
      <c r="BW38" s="407"/>
      <c r="BX38" s="407"/>
      <c r="BY38" s="407"/>
      <c r="BZ38" s="407"/>
      <c r="CA38" s="407"/>
      <c r="CB38" s="407"/>
      <c r="CC38" s="407"/>
      <c r="CD38" s="407"/>
      <c r="CE38" s="407"/>
      <c r="CF38" s="407"/>
      <c r="CG38" s="407"/>
      <c r="CH38" s="407"/>
      <c r="CI38" s="407"/>
      <c r="CJ38" s="408"/>
      <c r="CK38" s="406">
        <v>2989</v>
      </c>
      <c r="CL38" s="407"/>
      <c r="CM38" s="407"/>
      <c r="CN38" s="407"/>
      <c r="CO38" s="407"/>
      <c r="CP38" s="407"/>
      <c r="CQ38" s="407"/>
      <c r="CR38" s="407"/>
      <c r="CS38" s="407"/>
      <c r="CT38" s="407"/>
      <c r="CU38" s="407"/>
      <c r="CV38" s="407"/>
      <c r="CW38" s="407"/>
      <c r="CX38" s="407"/>
      <c r="CY38" s="407"/>
      <c r="CZ38" s="407"/>
      <c r="DA38" s="408"/>
    </row>
    <row r="39" spans="1:105" s="10" customFormat="1" ht="17.25" customHeight="1" x14ac:dyDescent="0.2">
      <c r="A39" s="442"/>
      <c r="B39" s="443"/>
      <c r="C39" s="443"/>
      <c r="D39" s="443"/>
      <c r="E39" s="443"/>
      <c r="F39" s="443"/>
      <c r="G39" s="443"/>
      <c r="H39" s="443"/>
      <c r="I39" s="443"/>
      <c r="J39" s="443"/>
      <c r="K39" s="41"/>
      <c r="L39" s="527" t="s">
        <v>616</v>
      </c>
      <c r="M39" s="527"/>
      <c r="N39" s="527"/>
      <c r="O39" s="527"/>
      <c r="P39" s="527"/>
      <c r="Q39" s="527"/>
      <c r="R39" s="527"/>
      <c r="S39" s="527"/>
      <c r="T39" s="527"/>
      <c r="U39" s="527"/>
      <c r="V39" s="527"/>
      <c r="W39" s="527"/>
      <c r="X39" s="527"/>
      <c r="Y39" s="527"/>
      <c r="Z39" s="527"/>
      <c r="AA39" s="527"/>
      <c r="AB39" s="527"/>
      <c r="AC39" s="527"/>
      <c r="AD39" s="527"/>
      <c r="AE39" s="527"/>
      <c r="AF39" s="527"/>
      <c r="AG39" s="527"/>
      <c r="AH39" s="527"/>
      <c r="AI39" s="527"/>
      <c r="AJ39" s="527"/>
      <c r="AK39" s="527"/>
      <c r="AL39" s="527"/>
      <c r="AM39" s="527"/>
      <c r="AN39" s="527"/>
      <c r="AO39" s="527"/>
      <c r="AP39" s="527"/>
      <c r="AQ39" s="527"/>
      <c r="AR39" s="527"/>
      <c r="AS39" s="527"/>
      <c r="AT39" s="527"/>
      <c r="AU39" s="527"/>
      <c r="AV39" s="527"/>
      <c r="AW39" s="527"/>
      <c r="AX39" s="527"/>
      <c r="AY39" s="527"/>
      <c r="AZ39" s="527"/>
      <c r="BA39" s="527"/>
      <c r="BB39" s="527"/>
      <c r="BC39" s="527"/>
      <c r="BD39" s="527"/>
      <c r="BE39" s="527"/>
      <c r="BF39" s="527"/>
      <c r="BG39" s="527"/>
      <c r="BH39" s="527"/>
      <c r="BI39" s="527"/>
      <c r="BJ39" s="527"/>
      <c r="BK39" s="527"/>
      <c r="BL39" s="527"/>
      <c r="BM39" s="527"/>
      <c r="BN39" s="527"/>
      <c r="BO39" s="527"/>
      <c r="BP39" s="527"/>
      <c r="BQ39" s="527"/>
      <c r="BR39" s="527"/>
      <c r="BS39" s="527"/>
      <c r="BT39" s="527"/>
      <c r="BU39" s="527"/>
      <c r="BV39" s="527"/>
      <c r="BW39" s="527"/>
      <c r="BX39" s="527"/>
      <c r="BY39" s="527"/>
      <c r="BZ39" s="527"/>
      <c r="CA39" s="527"/>
      <c r="CB39" s="527"/>
      <c r="CC39" s="527"/>
      <c r="CD39" s="527"/>
      <c r="CE39" s="527"/>
      <c r="CF39" s="527"/>
      <c r="CG39" s="527"/>
      <c r="CH39" s="527"/>
      <c r="CI39" s="527"/>
      <c r="CJ39" s="527"/>
      <c r="CK39" s="527"/>
      <c r="CL39" s="527"/>
      <c r="CM39" s="527"/>
      <c r="CN39" s="527"/>
      <c r="CO39" s="527"/>
      <c r="CP39" s="527"/>
      <c r="CQ39" s="527"/>
      <c r="CR39" s="527"/>
      <c r="CS39" s="527"/>
      <c r="CT39" s="527"/>
      <c r="CU39" s="527"/>
      <c r="CV39" s="527"/>
      <c r="CW39" s="527"/>
      <c r="CX39" s="527"/>
      <c r="CY39" s="527"/>
      <c r="CZ39" s="527"/>
      <c r="DA39" s="528"/>
    </row>
    <row r="40" spans="1:105" s="10" customFormat="1" ht="34.5" hidden="1" customHeight="1" x14ac:dyDescent="0.2">
      <c r="A40" s="386" t="s">
        <v>74</v>
      </c>
      <c r="B40" s="386"/>
      <c r="C40" s="386"/>
      <c r="D40" s="386"/>
      <c r="E40" s="386"/>
      <c r="F40" s="386"/>
      <c r="G40" s="386"/>
      <c r="H40" s="386"/>
      <c r="I40" s="386"/>
      <c r="J40" s="386"/>
      <c r="K40" s="11"/>
      <c r="L40" s="384" t="s">
        <v>818</v>
      </c>
      <c r="M40" s="384"/>
      <c r="N40" s="384"/>
      <c r="O40" s="384"/>
      <c r="P40" s="384"/>
      <c r="Q40" s="384"/>
      <c r="R40" s="384"/>
      <c r="S40" s="384"/>
      <c r="T40" s="384"/>
      <c r="U40" s="384"/>
      <c r="V40" s="384"/>
      <c r="W40" s="384"/>
      <c r="X40" s="384"/>
      <c r="Y40" s="384"/>
      <c r="Z40" s="384"/>
      <c r="AA40" s="384"/>
      <c r="AB40" s="384"/>
      <c r="AC40" s="384"/>
      <c r="AD40" s="384"/>
      <c r="AE40" s="384"/>
      <c r="AF40" s="384"/>
      <c r="AG40" s="384"/>
      <c r="AH40" s="384"/>
      <c r="AI40" s="384"/>
      <c r="AJ40" s="384"/>
      <c r="AK40" s="384"/>
      <c r="AL40" s="384"/>
      <c r="AM40" s="384"/>
      <c r="AN40" s="384"/>
      <c r="AO40" s="384"/>
      <c r="AP40" s="384"/>
      <c r="AQ40" s="384"/>
      <c r="AR40" s="384"/>
      <c r="AS40" s="384"/>
      <c r="AT40" s="384"/>
      <c r="AU40" s="384"/>
      <c r="AV40" s="384"/>
      <c r="AW40" s="384"/>
      <c r="AX40" s="384"/>
      <c r="AY40" s="384"/>
      <c r="AZ40" s="384"/>
      <c r="BA40" s="384"/>
      <c r="BB40" s="384"/>
      <c r="BC40" s="384"/>
      <c r="BD40" s="385"/>
      <c r="BE40" s="383"/>
      <c r="BF40" s="383"/>
      <c r="BG40" s="383"/>
      <c r="BH40" s="383"/>
      <c r="BI40" s="383"/>
      <c r="BJ40" s="383"/>
      <c r="BK40" s="383"/>
      <c r="BL40" s="383"/>
      <c r="BM40" s="383"/>
      <c r="BN40" s="383"/>
      <c r="BO40" s="383"/>
      <c r="BP40" s="383"/>
      <c r="BQ40" s="383"/>
      <c r="BR40" s="383"/>
      <c r="BS40" s="383"/>
      <c r="BT40" s="380">
        <v>0</v>
      </c>
      <c r="BU40" s="381"/>
      <c r="BV40" s="381"/>
      <c r="BW40" s="381"/>
      <c r="BX40" s="381"/>
      <c r="BY40" s="381"/>
      <c r="BZ40" s="381"/>
      <c r="CA40" s="381"/>
      <c r="CB40" s="381"/>
      <c r="CC40" s="381"/>
      <c r="CD40" s="381"/>
      <c r="CE40" s="381"/>
      <c r="CF40" s="381"/>
      <c r="CG40" s="381"/>
      <c r="CH40" s="381"/>
      <c r="CI40" s="381"/>
      <c r="CJ40" s="382"/>
      <c r="CK40" s="380">
        <v>0</v>
      </c>
      <c r="CL40" s="381"/>
      <c r="CM40" s="381"/>
      <c r="CN40" s="381"/>
      <c r="CO40" s="381"/>
      <c r="CP40" s="381"/>
      <c r="CQ40" s="381"/>
      <c r="CR40" s="381"/>
      <c r="CS40" s="381"/>
      <c r="CT40" s="381"/>
      <c r="CU40" s="381"/>
      <c r="CV40" s="381"/>
      <c r="CW40" s="381"/>
      <c r="CX40" s="381"/>
      <c r="CY40" s="381"/>
      <c r="CZ40" s="381"/>
      <c r="DA40" s="382"/>
    </row>
    <row r="41" spans="1:105" s="10" customFormat="1" ht="50.25" hidden="1" customHeight="1" x14ac:dyDescent="0.2">
      <c r="A41" s="386" t="s">
        <v>76</v>
      </c>
      <c r="B41" s="386"/>
      <c r="C41" s="386"/>
      <c r="D41" s="386"/>
      <c r="E41" s="386"/>
      <c r="F41" s="386"/>
      <c r="G41" s="386"/>
      <c r="H41" s="386"/>
      <c r="I41" s="386"/>
      <c r="J41" s="386"/>
      <c r="K41" s="11"/>
      <c r="L41" s="384" t="s">
        <v>819</v>
      </c>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84"/>
      <c r="AO41" s="384"/>
      <c r="AP41" s="384"/>
      <c r="AQ41" s="384"/>
      <c r="AR41" s="384"/>
      <c r="AS41" s="384"/>
      <c r="AT41" s="384"/>
      <c r="AU41" s="384"/>
      <c r="AV41" s="384"/>
      <c r="AW41" s="384"/>
      <c r="AX41" s="384"/>
      <c r="AY41" s="384"/>
      <c r="AZ41" s="384"/>
      <c r="BA41" s="384"/>
      <c r="BB41" s="384"/>
      <c r="BC41" s="384"/>
      <c r="BD41" s="385"/>
      <c r="BE41" s="383"/>
      <c r="BF41" s="383"/>
      <c r="BG41" s="383"/>
      <c r="BH41" s="383"/>
      <c r="BI41" s="383"/>
      <c r="BJ41" s="383"/>
      <c r="BK41" s="383"/>
      <c r="BL41" s="383"/>
      <c r="BM41" s="383"/>
      <c r="BN41" s="383"/>
      <c r="BO41" s="383"/>
      <c r="BP41" s="383"/>
      <c r="BQ41" s="383"/>
      <c r="BR41" s="383"/>
      <c r="BS41" s="383"/>
      <c r="BT41" s="380">
        <v>0</v>
      </c>
      <c r="BU41" s="381"/>
      <c r="BV41" s="381"/>
      <c r="BW41" s="381"/>
      <c r="BX41" s="381"/>
      <c r="BY41" s="381"/>
      <c r="BZ41" s="381"/>
      <c r="CA41" s="381"/>
      <c r="CB41" s="381"/>
      <c r="CC41" s="381"/>
      <c r="CD41" s="381"/>
      <c r="CE41" s="381"/>
      <c r="CF41" s="381"/>
      <c r="CG41" s="381"/>
      <c r="CH41" s="381"/>
      <c r="CI41" s="381"/>
      <c r="CJ41" s="382"/>
      <c r="CK41" s="380">
        <v>0</v>
      </c>
      <c r="CL41" s="381"/>
      <c r="CM41" s="381"/>
      <c r="CN41" s="381"/>
      <c r="CO41" s="381"/>
      <c r="CP41" s="381"/>
      <c r="CQ41" s="381"/>
      <c r="CR41" s="381"/>
      <c r="CS41" s="381"/>
      <c r="CT41" s="381"/>
      <c r="CU41" s="381"/>
      <c r="CV41" s="381"/>
      <c r="CW41" s="381"/>
      <c r="CX41" s="381"/>
      <c r="CY41" s="381"/>
      <c r="CZ41" s="381"/>
      <c r="DA41" s="382"/>
    </row>
    <row r="42" spans="1:105" s="10" customFormat="1" ht="36" hidden="1" customHeight="1" x14ac:dyDescent="0.2">
      <c r="A42" s="386" t="s">
        <v>81</v>
      </c>
      <c r="B42" s="386"/>
      <c r="C42" s="386"/>
      <c r="D42" s="386"/>
      <c r="E42" s="386"/>
      <c r="F42" s="386"/>
      <c r="G42" s="386"/>
      <c r="H42" s="386"/>
      <c r="I42" s="386"/>
      <c r="J42" s="386"/>
      <c r="K42" s="11"/>
      <c r="L42" s="384" t="s">
        <v>820</v>
      </c>
      <c r="M42" s="384"/>
      <c r="N42" s="384"/>
      <c r="O42" s="384"/>
      <c r="P42" s="384"/>
      <c r="Q42" s="384"/>
      <c r="R42" s="384"/>
      <c r="S42" s="384"/>
      <c r="T42" s="384"/>
      <c r="U42" s="384"/>
      <c r="V42" s="384"/>
      <c r="W42" s="384"/>
      <c r="X42" s="384"/>
      <c r="Y42" s="384"/>
      <c r="Z42" s="384"/>
      <c r="AA42" s="384"/>
      <c r="AB42" s="384"/>
      <c r="AC42" s="384"/>
      <c r="AD42" s="384"/>
      <c r="AE42" s="384"/>
      <c r="AF42" s="384"/>
      <c r="AG42" s="384"/>
      <c r="AH42" s="384"/>
      <c r="AI42" s="384"/>
      <c r="AJ42" s="384"/>
      <c r="AK42" s="384"/>
      <c r="AL42" s="384"/>
      <c r="AM42" s="384"/>
      <c r="AN42" s="384"/>
      <c r="AO42" s="384"/>
      <c r="AP42" s="384"/>
      <c r="AQ42" s="384"/>
      <c r="AR42" s="384"/>
      <c r="AS42" s="384"/>
      <c r="AT42" s="384"/>
      <c r="AU42" s="384"/>
      <c r="AV42" s="384"/>
      <c r="AW42" s="384"/>
      <c r="AX42" s="384"/>
      <c r="AY42" s="384"/>
      <c r="AZ42" s="384"/>
      <c r="BA42" s="384"/>
      <c r="BB42" s="384"/>
      <c r="BC42" s="384"/>
      <c r="BD42" s="385"/>
      <c r="BE42" s="383"/>
      <c r="BF42" s="383"/>
      <c r="BG42" s="383"/>
      <c r="BH42" s="383"/>
      <c r="BI42" s="383"/>
      <c r="BJ42" s="383"/>
      <c r="BK42" s="383"/>
      <c r="BL42" s="383"/>
      <c r="BM42" s="383"/>
      <c r="BN42" s="383"/>
      <c r="BO42" s="383"/>
      <c r="BP42" s="383"/>
      <c r="BQ42" s="383"/>
      <c r="BR42" s="383"/>
      <c r="BS42" s="383"/>
      <c r="BT42" s="380">
        <v>0</v>
      </c>
      <c r="BU42" s="381"/>
      <c r="BV42" s="381"/>
      <c r="BW42" s="381"/>
      <c r="BX42" s="381"/>
      <c r="BY42" s="381"/>
      <c r="BZ42" s="381"/>
      <c r="CA42" s="381"/>
      <c r="CB42" s="381"/>
      <c r="CC42" s="381"/>
      <c r="CD42" s="381"/>
      <c r="CE42" s="381"/>
      <c r="CF42" s="381"/>
      <c r="CG42" s="381"/>
      <c r="CH42" s="381"/>
      <c r="CI42" s="381"/>
      <c r="CJ42" s="382"/>
      <c r="CK42" s="380">
        <v>0</v>
      </c>
      <c r="CL42" s="381"/>
      <c r="CM42" s="381"/>
      <c r="CN42" s="381"/>
      <c r="CO42" s="381"/>
      <c r="CP42" s="381"/>
      <c r="CQ42" s="381"/>
      <c r="CR42" s="381"/>
      <c r="CS42" s="381"/>
      <c r="CT42" s="381"/>
      <c r="CU42" s="381"/>
      <c r="CV42" s="381"/>
      <c r="CW42" s="381"/>
      <c r="CX42" s="381"/>
      <c r="CY42" s="381"/>
      <c r="CZ42" s="381"/>
      <c r="DA42" s="382"/>
    </row>
    <row r="43" spans="1:105" s="10" customFormat="1" ht="60" hidden="1" customHeight="1" x14ac:dyDescent="0.2">
      <c r="A43" s="386" t="s">
        <v>82</v>
      </c>
      <c r="B43" s="386"/>
      <c r="C43" s="386"/>
      <c r="D43" s="386"/>
      <c r="E43" s="386"/>
      <c r="F43" s="386"/>
      <c r="G43" s="386"/>
      <c r="H43" s="386"/>
      <c r="I43" s="386"/>
      <c r="J43" s="386"/>
      <c r="K43" s="11"/>
      <c r="L43" s="384" t="s">
        <v>617</v>
      </c>
      <c r="M43" s="384"/>
      <c r="N43" s="384"/>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384"/>
      <c r="AO43" s="384"/>
      <c r="AP43" s="384"/>
      <c r="AQ43" s="384"/>
      <c r="AR43" s="384"/>
      <c r="AS43" s="384"/>
      <c r="AT43" s="384"/>
      <c r="AU43" s="384"/>
      <c r="AV43" s="384"/>
      <c r="AW43" s="384"/>
      <c r="AX43" s="384"/>
      <c r="AY43" s="384"/>
      <c r="AZ43" s="384"/>
      <c r="BA43" s="384"/>
      <c r="BB43" s="384"/>
      <c r="BC43" s="384"/>
      <c r="BD43" s="385"/>
      <c r="BE43" s="383"/>
      <c r="BF43" s="383"/>
      <c r="BG43" s="383"/>
      <c r="BH43" s="383"/>
      <c r="BI43" s="383"/>
      <c r="BJ43" s="383"/>
      <c r="BK43" s="383"/>
      <c r="BL43" s="383"/>
      <c r="BM43" s="383"/>
      <c r="BN43" s="383"/>
      <c r="BO43" s="383"/>
      <c r="BP43" s="383"/>
      <c r="BQ43" s="383"/>
      <c r="BR43" s="383"/>
      <c r="BS43" s="383"/>
      <c r="BT43" s="380">
        <v>0</v>
      </c>
      <c r="BU43" s="381"/>
      <c r="BV43" s="381"/>
      <c r="BW43" s="381"/>
      <c r="BX43" s="381"/>
      <c r="BY43" s="381"/>
      <c r="BZ43" s="381"/>
      <c r="CA43" s="381"/>
      <c r="CB43" s="381"/>
      <c r="CC43" s="381"/>
      <c r="CD43" s="381"/>
      <c r="CE43" s="381"/>
      <c r="CF43" s="381"/>
      <c r="CG43" s="381"/>
      <c r="CH43" s="381"/>
      <c r="CI43" s="381"/>
      <c r="CJ43" s="382"/>
      <c r="CK43" s="380">
        <v>0</v>
      </c>
      <c r="CL43" s="381"/>
      <c r="CM43" s="381"/>
      <c r="CN43" s="381"/>
      <c r="CO43" s="381"/>
      <c r="CP43" s="381"/>
      <c r="CQ43" s="381"/>
      <c r="CR43" s="381"/>
      <c r="CS43" s="381"/>
      <c r="CT43" s="381"/>
      <c r="CU43" s="381"/>
      <c r="CV43" s="381"/>
      <c r="CW43" s="381"/>
      <c r="CX43" s="381"/>
      <c r="CY43" s="381"/>
      <c r="CZ43" s="381"/>
      <c r="DA43" s="382"/>
    </row>
    <row r="44" spans="1:105" s="10" customFormat="1" ht="30" hidden="1" customHeight="1" x14ac:dyDescent="0.2">
      <c r="A44" s="386" t="s">
        <v>83</v>
      </c>
      <c r="B44" s="386"/>
      <c r="C44" s="386"/>
      <c r="D44" s="386"/>
      <c r="E44" s="386"/>
      <c r="F44" s="386"/>
      <c r="G44" s="386"/>
      <c r="H44" s="386"/>
      <c r="I44" s="386"/>
      <c r="J44" s="386"/>
      <c r="K44" s="11"/>
      <c r="L44" s="384" t="s">
        <v>618</v>
      </c>
      <c r="M44" s="384"/>
      <c r="N44" s="384"/>
      <c r="O44" s="384"/>
      <c r="P44" s="384"/>
      <c r="Q44" s="384"/>
      <c r="R44" s="384"/>
      <c r="S44" s="384"/>
      <c r="T44" s="384"/>
      <c r="U44" s="384"/>
      <c r="V44" s="384"/>
      <c r="W44" s="384"/>
      <c r="X44" s="384"/>
      <c r="Y44" s="384"/>
      <c r="Z44" s="384"/>
      <c r="AA44" s="384"/>
      <c r="AB44" s="384"/>
      <c r="AC44" s="384"/>
      <c r="AD44" s="384"/>
      <c r="AE44" s="384"/>
      <c r="AF44" s="384"/>
      <c r="AG44" s="384"/>
      <c r="AH44" s="384"/>
      <c r="AI44" s="384"/>
      <c r="AJ44" s="384"/>
      <c r="AK44" s="384"/>
      <c r="AL44" s="384"/>
      <c r="AM44" s="384"/>
      <c r="AN44" s="384"/>
      <c r="AO44" s="384"/>
      <c r="AP44" s="384"/>
      <c r="AQ44" s="384"/>
      <c r="AR44" s="384"/>
      <c r="AS44" s="384"/>
      <c r="AT44" s="384"/>
      <c r="AU44" s="384"/>
      <c r="AV44" s="384"/>
      <c r="AW44" s="384"/>
      <c r="AX44" s="384"/>
      <c r="AY44" s="384"/>
      <c r="AZ44" s="384"/>
      <c r="BA44" s="384"/>
      <c r="BB44" s="384"/>
      <c r="BC44" s="384"/>
      <c r="BD44" s="385"/>
      <c r="BE44" s="383"/>
      <c r="BF44" s="383"/>
      <c r="BG44" s="383"/>
      <c r="BH44" s="383"/>
      <c r="BI44" s="383"/>
      <c r="BJ44" s="383"/>
      <c r="BK44" s="383"/>
      <c r="BL44" s="383"/>
      <c r="BM44" s="383"/>
      <c r="BN44" s="383"/>
      <c r="BO44" s="383"/>
      <c r="BP44" s="383"/>
      <c r="BQ44" s="383"/>
      <c r="BR44" s="383"/>
      <c r="BS44" s="383"/>
      <c r="BT44" s="380">
        <v>0</v>
      </c>
      <c r="BU44" s="381"/>
      <c r="BV44" s="381"/>
      <c r="BW44" s="381"/>
      <c r="BX44" s="381"/>
      <c r="BY44" s="381"/>
      <c r="BZ44" s="381"/>
      <c r="CA44" s="381"/>
      <c r="CB44" s="381"/>
      <c r="CC44" s="381"/>
      <c r="CD44" s="381"/>
      <c r="CE44" s="381"/>
      <c r="CF44" s="381"/>
      <c r="CG44" s="381"/>
      <c r="CH44" s="381"/>
      <c r="CI44" s="381"/>
      <c r="CJ44" s="382"/>
      <c r="CK44" s="380">
        <v>0</v>
      </c>
      <c r="CL44" s="381"/>
      <c r="CM44" s="381"/>
      <c r="CN44" s="381"/>
      <c r="CO44" s="381"/>
      <c r="CP44" s="381"/>
      <c r="CQ44" s="381"/>
      <c r="CR44" s="381"/>
      <c r="CS44" s="381"/>
      <c r="CT44" s="381"/>
      <c r="CU44" s="381"/>
      <c r="CV44" s="381"/>
      <c r="CW44" s="381"/>
      <c r="CX44" s="381"/>
      <c r="CY44" s="381"/>
      <c r="CZ44" s="381"/>
      <c r="DA44" s="382"/>
    </row>
    <row r="45" spans="1:105" s="10" customFormat="1" ht="60" hidden="1" customHeight="1" x14ac:dyDescent="0.2">
      <c r="A45" s="386" t="s">
        <v>84</v>
      </c>
      <c r="B45" s="386"/>
      <c r="C45" s="386"/>
      <c r="D45" s="386"/>
      <c r="E45" s="386"/>
      <c r="F45" s="386"/>
      <c r="G45" s="386"/>
      <c r="H45" s="386"/>
      <c r="I45" s="386"/>
      <c r="J45" s="386"/>
      <c r="K45" s="11"/>
      <c r="L45" s="384" t="s">
        <v>619</v>
      </c>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4"/>
      <c r="AV45" s="384"/>
      <c r="AW45" s="384"/>
      <c r="AX45" s="384"/>
      <c r="AY45" s="384"/>
      <c r="AZ45" s="384"/>
      <c r="BA45" s="384"/>
      <c r="BB45" s="384"/>
      <c r="BC45" s="384"/>
      <c r="BD45" s="385"/>
      <c r="BE45" s="383"/>
      <c r="BF45" s="383"/>
      <c r="BG45" s="383"/>
      <c r="BH45" s="383"/>
      <c r="BI45" s="383"/>
      <c r="BJ45" s="383"/>
      <c r="BK45" s="383"/>
      <c r="BL45" s="383"/>
      <c r="BM45" s="383"/>
      <c r="BN45" s="383"/>
      <c r="BO45" s="383"/>
      <c r="BP45" s="383"/>
      <c r="BQ45" s="383"/>
      <c r="BR45" s="383"/>
      <c r="BS45" s="383"/>
      <c r="BT45" s="380">
        <v>0</v>
      </c>
      <c r="BU45" s="381"/>
      <c r="BV45" s="381"/>
      <c r="BW45" s="381"/>
      <c r="BX45" s="381"/>
      <c r="BY45" s="381"/>
      <c r="BZ45" s="381"/>
      <c r="CA45" s="381"/>
      <c r="CB45" s="381"/>
      <c r="CC45" s="381"/>
      <c r="CD45" s="381"/>
      <c r="CE45" s="381"/>
      <c r="CF45" s="381"/>
      <c r="CG45" s="381"/>
      <c r="CH45" s="381"/>
      <c r="CI45" s="381"/>
      <c r="CJ45" s="382"/>
      <c r="CK45" s="380">
        <v>0</v>
      </c>
      <c r="CL45" s="381"/>
      <c r="CM45" s="381"/>
      <c r="CN45" s="381"/>
      <c r="CO45" s="381"/>
      <c r="CP45" s="381"/>
      <c r="CQ45" s="381"/>
      <c r="CR45" s="381"/>
      <c r="CS45" s="381"/>
      <c r="CT45" s="381"/>
      <c r="CU45" s="381"/>
      <c r="CV45" s="381"/>
      <c r="CW45" s="381"/>
      <c r="CX45" s="381"/>
      <c r="CY45" s="381"/>
      <c r="CZ45" s="381"/>
      <c r="DA45" s="382"/>
    </row>
    <row r="46" spans="1:105" s="10" customFormat="1" ht="49.5" hidden="1" customHeight="1" x14ac:dyDescent="0.2">
      <c r="A46" s="386" t="s">
        <v>86</v>
      </c>
      <c r="B46" s="386"/>
      <c r="C46" s="386"/>
      <c r="D46" s="386"/>
      <c r="E46" s="386"/>
      <c r="F46" s="386"/>
      <c r="G46" s="386"/>
      <c r="H46" s="386"/>
      <c r="I46" s="386"/>
      <c r="J46" s="386"/>
      <c r="K46" s="11"/>
      <c r="L46" s="384" t="s">
        <v>821</v>
      </c>
      <c r="M46" s="384"/>
      <c r="N46" s="384"/>
      <c r="O46" s="384"/>
      <c r="P46" s="384"/>
      <c r="Q46" s="384"/>
      <c r="R46" s="384"/>
      <c r="S46" s="384"/>
      <c r="T46" s="384"/>
      <c r="U46" s="384"/>
      <c r="V46" s="384"/>
      <c r="W46" s="384"/>
      <c r="X46" s="384"/>
      <c r="Y46" s="384"/>
      <c r="Z46" s="384"/>
      <c r="AA46" s="384"/>
      <c r="AB46" s="384"/>
      <c r="AC46" s="384"/>
      <c r="AD46" s="384"/>
      <c r="AE46" s="384"/>
      <c r="AF46" s="384"/>
      <c r="AG46" s="384"/>
      <c r="AH46" s="384"/>
      <c r="AI46" s="384"/>
      <c r="AJ46" s="384"/>
      <c r="AK46" s="384"/>
      <c r="AL46" s="384"/>
      <c r="AM46" s="384"/>
      <c r="AN46" s="384"/>
      <c r="AO46" s="384"/>
      <c r="AP46" s="384"/>
      <c r="AQ46" s="384"/>
      <c r="AR46" s="384"/>
      <c r="AS46" s="384"/>
      <c r="AT46" s="384"/>
      <c r="AU46" s="384"/>
      <c r="AV46" s="384"/>
      <c r="AW46" s="384"/>
      <c r="AX46" s="384"/>
      <c r="AY46" s="384"/>
      <c r="AZ46" s="384"/>
      <c r="BA46" s="384"/>
      <c r="BB46" s="384"/>
      <c r="BC46" s="384"/>
      <c r="BD46" s="385"/>
      <c r="BE46" s="383"/>
      <c r="BF46" s="383"/>
      <c r="BG46" s="383"/>
      <c r="BH46" s="383"/>
      <c r="BI46" s="383"/>
      <c r="BJ46" s="383"/>
      <c r="BK46" s="383"/>
      <c r="BL46" s="383"/>
      <c r="BM46" s="383"/>
      <c r="BN46" s="383"/>
      <c r="BO46" s="383"/>
      <c r="BP46" s="383"/>
      <c r="BQ46" s="383"/>
      <c r="BR46" s="383"/>
      <c r="BS46" s="383"/>
      <c r="BT46" s="380">
        <v>0</v>
      </c>
      <c r="BU46" s="381"/>
      <c r="BV46" s="381"/>
      <c r="BW46" s="381"/>
      <c r="BX46" s="381"/>
      <c r="BY46" s="381"/>
      <c r="BZ46" s="381"/>
      <c r="CA46" s="381"/>
      <c r="CB46" s="381"/>
      <c r="CC46" s="381"/>
      <c r="CD46" s="381"/>
      <c r="CE46" s="381"/>
      <c r="CF46" s="381"/>
      <c r="CG46" s="381"/>
      <c r="CH46" s="381"/>
      <c r="CI46" s="381"/>
      <c r="CJ46" s="382"/>
      <c r="CK46" s="380">
        <v>0</v>
      </c>
      <c r="CL46" s="381"/>
      <c r="CM46" s="381"/>
      <c r="CN46" s="381"/>
      <c r="CO46" s="381"/>
      <c r="CP46" s="381"/>
      <c r="CQ46" s="381"/>
      <c r="CR46" s="381"/>
      <c r="CS46" s="381"/>
      <c r="CT46" s="381"/>
      <c r="CU46" s="381"/>
      <c r="CV46" s="381"/>
      <c r="CW46" s="381"/>
      <c r="CX46" s="381"/>
      <c r="CY46" s="381"/>
      <c r="CZ46" s="381"/>
      <c r="DA46" s="382"/>
    </row>
    <row r="47" spans="1:105" s="10" customFormat="1" ht="52.5" hidden="1" customHeight="1" x14ac:dyDescent="0.2">
      <c r="A47" s="386" t="s">
        <v>87</v>
      </c>
      <c r="B47" s="386"/>
      <c r="C47" s="386"/>
      <c r="D47" s="386"/>
      <c r="E47" s="386"/>
      <c r="F47" s="386"/>
      <c r="G47" s="386"/>
      <c r="H47" s="386"/>
      <c r="I47" s="386"/>
      <c r="J47" s="386"/>
      <c r="K47" s="11"/>
      <c r="L47" s="384" t="s">
        <v>822</v>
      </c>
      <c r="M47" s="384"/>
      <c r="N47" s="384"/>
      <c r="O47" s="384"/>
      <c r="P47" s="384"/>
      <c r="Q47" s="384"/>
      <c r="R47" s="384"/>
      <c r="S47" s="384"/>
      <c r="T47" s="384"/>
      <c r="U47" s="384"/>
      <c r="V47" s="384"/>
      <c r="W47" s="384"/>
      <c r="X47" s="384"/>
      <c r="Y47" s="384"/>
      <c r="Z47" s="384"/>
      <c r="AA47" s="384"/>
      <c r="AB47" s="384"/>
      <c r="AC47" s="384"/>
      <c r="AD47" s="384"/>
      <c r="AE47" s="384"/>
      <c r="AF47" s="384"/>
      <c r="AG47" s="384"/>
      <c r="AH47" s="384"/>
      <c r="AI47" s="384"/>
      <c r="AJ47" s="384"/>
      <c r="AK47" s="384"/>
      <c r="AL47" s="384"/>
      <c r="AM47" s="384"/>
      <c r="AN47" s="384"/>
      <c r="AO47" s="384"/>
      <c r="AP47" s="384"/>
      <c r="AQ47" s="384"/>
      <c r="AR47" s="384"/>
      <c r="AS47" s="384"/>
      <c r="AT47" s="384"/>
      <c r="AU47" s="384"/>
      <c r="AV47" s="384"/>
      <c r="AW47" s="384"/>
      <c r="AX47" s="384"/>
      <c r="AY47" s="384"/>
      <c r="AZ47" s="384"/>
      <c r="BA47" s="384"/>
      <c r="BB47" s="384"/>
      <c r="BC47" s="384"/>
      <c r="BD47" s="385"/>
      <c r="BE47" s="383"/>
      <c r="BF47" s="383"/>
      <c r="BG47" s="383"/>
      <c r="BH47" s="383"/>
      <c r="BI47" s="383"/>
      <c r="BJ47" s="383"/>
      <c r="BK47" s="383"/>
      <c r="BL47" s="383"/>
      <c r="BM47" s="383"/>
      <c r="BN47" s="383"/>
      <c r="BO47" s="383"/>
      <c r="BP47" s="383"/>
      <c r="BQ47" s="383"/>
      <c r="BR47" s="383"/>
      <c r="BS47" s="383"/>
      <c r="BT47" s="380">
        <v>0</v>
      </c>
      <c r="BU47" s="381"/>
      <c r="BV47" s="381"/>
      <c r="BW47" s="381"/>
      <c r="BX47" s="381"/>
      <c r="BY47" s="381"/>
      <c r="BZ47" s="381"/>
      <c r="CA47" s="381"/>
      <c r="CB47" s="381"/>
      <c r="CC47" s="381"/>
      <c r="CD47" s="381"/>
      <c r="CE47" s="381"/>
      <c r="CF47" s="381"/>
      <c r="CG47" s="381"/>
      <c r="CH47" s="381"/>
      <c r="CI47" s="381"/>
      <c r="CJ47" s="382"/>
      <c r="CK47" s="380">
        <v>0</v>
      </c>
      <c r="CL47" s="381"/>
      <c r="CM47" s="381"/>
      <c r="CN47" s="381"/>
      <c r="CO47" s="381"/>
      <c r="CP47" s="381"/>
      <c r="CQ47" s="381"/>
      <c r="CR47" s="381"/>
      <c r="CS47" s="381"/>
      <c r="CT47" s="381"/>
      <c r="CU47" s="381"/>
      <c r="CV47" s="381"/>
      <c r="CW47" s="381"/>
      <c r="CX47" s="381"/>
      <c r="CY47" s="381"/>
      <c r="CZ47" s="381"/>
      <c r="DA47" s="382"/>
    </row>
    <row r="48" spans="1:105" s="10" customFormat="1" ht="78.75" hidden="1" customHeight="1" x14ac:dyDescent="0.2">
      <c r="A48" s="386" t="s">
        <v>92</v>
      </c>
      <c r="B48" s="386"/>
      <c r="C48" s="386"/>
      <c r="D48" s="386"/>
      <c r="E48" s="386"/>
      <c r="F48" s="386"/>
      <c r="G48" s="386"/>
      <c r="H48" s="386"/>
      <c r="I48" s="386"/>
      <c r="J48" s="386"/>
      <c r="K48" s="11"/>
      <c r="L48" s="384" t="s">
        <v>823</v>
      </c>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384"/>
      <c r="AK48" s="384"/>
      <c r="AL48" s="384"/>
      <c r="AM48" s="384"/>
      <c r="AN48" s="384"/>
      <c r="AO48" s="384"/>
      <c r="AP48" s="384"/>
      <c r="AQ48" s="384"/>
      <c r="AR48" s="384"/>
      <c r="AS48" s="384"/>
      <c r="AT48" s="384"/>
      <c r="AU48" s="384"/>
      <c r="AV48" s="384"/>
      <c r="AW48" s="384"/>
      <c r="AX48" s="384"/>
      <c r="AY48" s="384"/>
      <c r="AZ48" s="384"/>
      <c r="BA48" s="384"/>
      <c r="BB48" s="384"/>
      <c r="BC48" s="384"/>
      <c r="BD48" s="385"/>
      <c r="BE48" s="383"/>
      <c r="BF48" s="383"/>
      <c r="BG48" s="383"/>
      <c r="BH48" s="383"/>
      <c r="BI48" s="383"/>
      <c r="BJ48" s="383"/>
      <c r="BK48" s="383"/>
      <c r="BL48" s="383"/>
      <c r="BM48" s="383"/>
      <c r="BN48" s="383"/>
      <c r="BO48" s="383"/>
      <c r="BP48" s="383"/>
      <c r="BQ48" s="383"/>
      <c r="BR48" s="383"/>
      <c r="BS48" s="383"/>
      <c r="BT48" s="380">
        <v>0</v>
      </c>
      <c r="BU48" s="381"/>
      <c r="BV48" s="381"/>
      <c r="BW48" s="381"/>
      <c r="BX48" s="381"/>
      <c r="BY48" s="381"/>
      <c r="BZ48" s="381"/>
      <c r="CA48" s="381"/>
      <c r="CB48" s="381"/>
      <c r="CC48" s="381"/>
      <c r="CD48" s="381"/>
      <c r="CE48" s="381"/>
      <c r="CF48" s="381"/>
      <c r="CG48" s="381"/>
      <c r="CH48" s="381"/>
      <c r="CI48" s="381"/>
      <c r="CJ48" s="382"/>
      <c r="CK48" s="380">
        <v>0</v>
      </c>
      <c r="CL48" s="381"/>
      <c r="CM48" s="381"/>
      <c r="CN48" s="381"/>
      <c r="CO48" s="381"/>
      <c r="CP48" s="381"/>
      <c r="CQ48" s="381"/>
      <c r="CR48" s="381"/>
      <c r="CS48" s="381"/>
      <c r="CT48" s="381"/>
      <c r="CU48" s="381"/>
      <c r="CV48" s="381"/>
      <c r="CW48" s="381"/>
      <c r="CX48" s="381"/>
      <c r="CY48" s="381"/>
      <c r="CZ48" s="381"/>
      <c r="DA48" s="382"/>
    </row>
    <row r="49" spans="1:105" s="10" customFormat="1" ht="78.75" customHeight="1" x14ac:dyDescent="0.2">
      <c r="A49" s="386" t="s">
        <v>93</v>
      </c>
      <c r="B49" s="386"/>
      <c r="C49" s="386"/>
      <c r="D49" s="386"/>
      <c r="E49" s="386"/>
      <c r="F49" s="386"/>
      <c r="G49" s="386"/>
      <c r="H49" s="386"/>
      <c r="I49" s="386"/>
      <c r="J49" s="386"/>
      <c r="K49" s="11"/>
      <c r="L49" s="384" t="s">
        <v>824</v>
      </c>
      <c r="M49" s="384"/>
      <c r="N49" s="384"/>
      <c r="O49" s="384"/>
      <c r="P49" s="384"/>
      <c r="Q49" s="384"/>
      <c r="R49" s="384"/>
      <c r="S49" s="384"/>
      <c r="T49" s="384"/>
      <c r="U49" s="384"/>
      <c r="V49" s="384"/>
      <c r="W49" s="384"/>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4"/>
      <c r="AT49" s="384"/>
      <c r="AU49" s="384"/>
      <c r="AV49" s="384"/>
      <c r="AW49" s="384"/>
      <c r="AX49" s="384"/>
      <c r="AY49" s="384"/>
      <c r="AZ49" s="384"/>
      <c r="BA49" s="384"/>
      <c r="BB49" s="384"/>
      <c r="BC49" s="384"/>
      <c r="BD49" s="385"/>
      <c r="BE49" s="383"/>
      <c r="BF49" s="383"/>
      <c r="BG49" s="383"/>
      <c r="BH49" s="383"/>
      <c r="BI49" s="383"/>
      <c r="BJ49" s="383"/>
      <c r="BK49" s="383"/>
      <c r="BL49" s="383"/>
      <c r="BM49" s="383"/>
      <c r="BN49" s="383"/>
      <c r="BO49" s="383"/>
      <c r="BP49" s="383"/>
      <c r="BQ49" s="383"/>
      <c r="BR49" s="383"/>
      <c r="BS49" s="383"/>
      <c r="BT49" s="380">
        <v>0</v>
      </c>
      <c r="BU49" s="381"/>
      <c r="BV49" s="381"/>
      <c r="BW49" s="381"/>
      <c r="BX49" s="381"/>
      <c r="BY49" s="381"/>
      <c r="BZ49" s="381"/>
      <c r="CA49" s="381"/>
      <c r="CB49" s="381"/>
      <c r="CC49" s="381"/>
      <c r="CD49" s="381"/>
      <c r="CE49" s="381"/>
      <c r="CF49" s="381"/>
      <c r="CG49" s="381"/>
      <c r="CH49" s="381"/>
      <c r="CI49" s="381"/>
      <c r="CJ49" s="382"/>
      <c r="CK49" s="442" t="s">
        <v>1236</v>
      </c>
      <c r="CL49" s="443"/>
      <c r="CM49" s="443"/>
      <c r="CN49" s="443"/>
      <c r="CO49" s="443"/>
      <c r="CP49" s="443"/>
      <c r="CQ49" s="443"/>
      <c r="CR49" s="443"/>
      <c r="CS49" s="443"/>
      <c r="CT49" s="443"/>
      <c r="CU49" s="443"/>
      <c r="CV49" s="443"/>
      <c r="CW49" s="443"/>
      <c r="CX49" s="443"/>
      <c r="CY49" s="443"/>
      <c r="CZ49" s="443"/>
      <c r="DA49" s="444"/>
    </row>
    <row r="50" spans="1:105" s="10" customFormat="1" ht="60" hidden="1" customHeight="1" x14ac:dyDescent="0.2">
      <c r="A50" s="386" t="s">
        <v>94</v>
      </c>
      <c r="B50" s="386"/>
      <c r="C50" s="386"/>
      <c r="D50" s="386"/>
      <c r="E50" s="386"/>
      <c r="F50" s="386"/>
      <c r="G50" s="386"/>
      <c r="H50" s="386"/>
      <c r="I50" s="386"/>
      <c r="J50" s="386"/>
      <c r="K50" s="11"/>
      <c r="L50" s="384" t="s">
        <v>620</v>
      </c>
      <c r="M50" s="384"/>
      <c r="N50" s="384"/>
      <c r="O50" s="384"/>
      <c r="P50" s="384"/>
      <c r="Q50" s="384"/>
      <c r="R50" s="384"/>
      <c r="S50" s="384"/>
      <c r="T50" s="384"/>
      <c r="U50" s="384"/>
      <c r="V50" s="384"/>
      <c r="W50" s="384"/>
      <c r="X50" s="384"/>
      <c r="Y50" s="384"/>
      <c r="Z50" s="384"/>
      <c r="AA50" s="384"/>
      <c r="AB50" s="384"/>
      <c r="AC50" s="384"/>
      <c r="AD50" s="384"/>
      <c r="AE50" s="384"/>
      <c r="AF50" s="384"/>
      <c r="AG50" s="384"/>
      <c r="AH50" s="384"/>
      <c r="AI50" s="384"/>
      <c r="AJ50" s="384"/>
      <c r="AK50" s="384"/>
      <c r="AL50" s="384"/>
      <c r="AM50" s="384"/>
      <c r="AN50" s="384"/>
      <c r="AO50" s="384"/>
      <c r="AP50" s="384"/>
      <c r="AQ50" s="384"/>
      <c r="AR50" s="384"/>
      <c r="AS50" s="384"/>
      <c r="AT50" s="384"/>
      <c r="AU50" s="384"/>
      <c r="AV50" s="384"/>
      <c r="AW50" s="384"/>
      <c r="AX50" s="384"/>
      <c r="AY50" s="384"/>
      <c r="AZ50" s="384"/>
      <c r="BA50" s="384"/>
      <c r="BB50" s="384"/>
      <c r="BC50" s="384"/>
      <c r="BD50" s="385"/>
      <c r="BE50" s="383"/>
      <c r="BF50" s="383"/>
      <c r="BG50" s="383"/>
      <c r="BH50" s="383"/>
      <c r="BI50" s="383"/>
      <c r="BJ50" s="383"/>
      <c r="BK50" s="383"/>
      <c r="BL50" s="383"/>
      <c r="BM50" s="383"/>
      <c r="BN50" s="383"/>
      <c r="BO50" s="383"/>
      <c r="BP50" s="383"/>
      <c r="BQ50" s="383"/>
      <c r="BR50" s="383"/>
      <c r="BS50" s="383"/>
      <c r="BT50" s="380">
        <v>0</v>
      </c>
      <c r="BU50" s="381"/>
      <c r="BV50" s="381"/>
      <c r="BW50" s="381"/>
      <c r="BX50" s="381"/>
      <c r="BY50" s="381"/>
      <c r="BZ50" s="381"/>
      <c r="CA50" s="381"/>
      <c r="CB50" s="381"/>
      <c r="CC50" s="381"/>
      <c r="CD50" s="381"/>
      <c r="CE50" s="381"/>
      <c r="CF50" s="381"/>
      <c r="CG50" s="381"/>
      <c r="CH50" s="381"/>
      <c r="CI50" s="381"/>
      <c r="CJ50" s="382"/>
      <c r="CK50" s="380">
        <v>0</v>
      </c>
      <c r="CL50" s="381"/>
      <c r="CM50" s="381"/>
      <c r="CN50" s="381"/>
      <c r="CO50" s="381"/>
      <c r="CP50" s="381"/>
      <c r="CQ50" s="381"/>
      <c r="CR50" s="381"/>
      <c r="CS50" s="381"/>
      <c r="CT50" s="381"/>
      <c r="CU50" s="381"/>
      <c r="CV50" s="381"/>
      <c r="CW50" s="381"/>
      <c r="CX50" s="381"/>
      <c r="CY50" s="381"/>
      <c r="CZ50" s="381"/>
      <c r="DA50" s="382"/>
    </row>
    <row r="51" spans="1:105" s="10" customFormat="1" ht="60" hidden="1" customHeight="1" x14ac:dyDescent="0.2">
      <c r="A51" s="386" t="s">
        <v>96</v>
      </c>
      <c r="B51" s="386"/>
      <c r="C51" s="386"/>
      <c r="D51" s="386"/>
      <c r="E51" s="386"/>
      <c r="F51" s="386"/>
      <c r="G51" s="386"/>
      <c r="H51" s="386"/>
      <c r="I51" s="386"/>
      <c r="J51" s="386"/>
      <c r="K51" s="11"/>
      <c r="L51" s="384" t="s">
        <v>621</v>
      </c>
      <c r="M51" s="384"/>
      <c r="N51" s="384"/>
      <c r="O51" s="384"/>
      <c r="P51" s="384"/>
      <c r="Q51" s="384"/>
      <c r="R51" s="384"/>
      <c r="S51" s="384"/>
      <c r="T51" s="384"/>
      <c r="U51" s="384"/>
      <c r="V51" s="384"/>
      <c r="W51" s="384"/>
      <c r="X51" s="384"/>
      <c r="Y51" s="384"/>
      <c r="Z51" s="384"/>
      <c r="AA51" s="384"/>
      <c r="AB51" s="384"/>
      <c r="AC51" s="384"/>
      <c r="AD51" s="384"/>
      <c r="AE51" s="384"/>
      <c r="AF51" s="384"/>
      <c r="AG51" s="384"/>
      <c r="AH51" s="384"/>
      <c r="AI51" s="384"/>
      <c r="AJ51" s="384"/>
      <c r="AK51" s="384"/>
      <c r="AL51" s="384"/>
      <c r="AM51" s="384"/>
      <c r="AN51" s="384"/>
      <c r="AO51" s="384"/>
      <c r="AP51" s="384"/>
      <c r="AQ51" s="384"/>
      <c r="AR51" s="384"/>
      <c r="AS51" s="384"/>
      <c r="AT51" s="384"/>
      <c r="AU51" s="384"/>
      <c r="AV51" s="384"/>
      <c r="AW51" s="384"/>
      <c r="AX51" s="384"/>
      <c r="AY51" s="384"/>
      <c r="AZ51" s="384"/>
      <c r="BA51" s="384"/>
      <c r="BB51" s="384"/>
      <c r="BC51" s="384"/>
      <c r="BD51" s="385"/>
      <c r="BE51" s="383"/>
      <c r="BF51" s="383"/>
      <c r="BG51" s="383"/>
      <c r="BH51" s="383"/>
      <c r="BI51" s="383"/>
      <c r="BJ51" s="383"/>
      <c r="BK51" s="383"/>
      <c r="BL51" s="383"/>
      <c r="BM51" s="383"/>
      <c r="BN51" s="383"/>
      <c r="BO51" s="383"/>
      <c r="BP51" s="383"/>
      <c r="BQ51" s="383"/>
      <c r="BR51" s="383"/>
      <c r="BS51" s="383"/>
      <c r="BT51" s="380">
        <v>0</v>
      </c>
      <c r="BU51" s="381"/>
      <c r="BV51" s="381"/>
      <c r="BW51" s="381"/>
      <c r="BX51" s="381"/>
      <c r="BY51" s="381"/>
      <c r="BZ51" s="381"/>
      <c r="CA51" s="381"/>
      <c r="CB51" s="381"/>
      <c r="CC51" s="381"/>
      <c r="CD51" s="381"/>
      <c r="CE51" s="381"/>
      <c r="CF51" s="381"/>
      <c r="CG51" s="381"/>
      <c r="CH51" s="381"/>
      <c r="CI51" s="381"/>
      <c r="CJ51" s="382"/>
      <c r="CK51" s="380">
        <v>0</v>
      </c>
      <c r="CL51" s="381"/>
      <c r="CM51" s="381"/>
      <c r="CN51" s="381"/>
      <c r="CO51" s="381"/>
      <c r="CP51" s="381"/>
      <c r="CQ51" s="381"/>
      <c r="CR51" s="381"/>
      <c r="CS51" s="381"/>
      <c r="CT51" s="381"/>
      <c r="CU51" s="381"/>
      <c r="CV51" s="381"/>
      <c r="CW51" s="381"/>
      <c r="CX51" s="381"/>
      <c r="CY51" s="381"/>
      <c r="CZ51" s="381"/>
      <c r="DA51" s="382"/>
    </row>
    <row r="52" spans="1:105" s="10" customFormat="1" ht="45" customHeight="1" x14ac:dyDescent="0.2">
      <c r="A52" s="386" t="s">
        <v>89</v>
      </c>
      <c r="B52" s="386"/>
      <c r="C52" s="386"/>
      <c r="D52" s="386"/>
      <c r="E52" s="386"/>
      <c r="F52" s="386"/>
      <c r="G52" s="386"/>
      <c r="H52" s="386"/>
      <c r="I52" s="386"/>
      <c r="J52" s="386"/>
      <c r="K52" s="11"/>
      <c r="L52" s="384" t="s">
        <v>622</v>
      </c>
      <c r="M52" s="384"/>
      <c r="N52" s="384"/>
      <c r="O52" s="384"/>
      <c r="P52" s="384"/>
      <c r="Q52" s="384"/>
      <c r="R52" s="384"/>
      <c r="S52" s="384"/>
      <c r="T52" s="384"/>
      <c r="U52" s="384"/>
      <c r="V52" s="384"/>
      <c r="W52" s="384"/>
      <c r="X52" s="384"/>
      <c r="Y52" s="384"/>
      <c r="Z52" s="384"/>
      <c r="AA52" s="384"/>
      <c r="AB52" s="384"/>
      <c r="AC52" s="384"/>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5"/>
      <c r="BE52" s="383"/>
      <c r="BF52" s="383"/>
      <c r="BG52" s="383"/>
      <c r="BH52" s="383"/>
      <c r="BI52" s="383"/>
      <c r="BJ52" s="383"/>
      <c r="BK52" s="383"/>
      <c r="BL52" s="383"/>
      <c r="BM52" s="383"/>
      <c r="BN52" s="383"/>
      <c r="BO52" s="383"/>
      <c r="BP52" s="383"/>
      <c r="BQ52" s="383"/>
      <c r="BR52" s="383"/>
      <c r="BS52" s="383"/>
      <c r="BT52" s="380">
        <v>857651</v>
      </c>
      <c r="BU52" s="381"/>
      <c r="BV52" s="381"/>
      <c r="BW52" s="381"/>
      <c r="BX52" s="381"/>
      <c r="BY52" s="381"/>
      <c r="BZ52" s="381"/>
      <c r="CA52" s="381"/>
      <c r="CB52" s="381"/>
      <c r="CC52" s="381"/>
      <c r="CD52" s="381"/>
      <c r="CE52" s="381"/>
      <c r="CF52" s="381"/>
      <c r="CG52" s="381"/>
      <c r="CH52" s="381"/>
      <c r="CI52" s="381"/>
      <c r="CJ52" s="382"/>
      <c r="CK52" s="380">
        <v>513981</v>
      </c>
      <c r="CL52" s="381"/>
      <c r="CM52" s="381"/>
      <c r="CN52" s="381"/>
      <c r="CO52" s="381"/>
      <c r="CP52" s="381"/>
      <c r="CQ52" s="381"/>
      <c r="CR52" s="381"/>
      <c r="CS52" s="381"/>
      <c r="CT52" s="381"/>
      <c r="CU52" s="381"/>
      <c r="CV52" s="381"/>
      <c r="CW52" s="381"/>
      <c r="CX52" s="381"/>
      <c r="CY52" s="381"/>
      <c r="CZ52" s="381"/>
      <c r="DA52" s="382"/>
    </row>
    <row r="53" spans="1:105" s="10" customFormat="1" ht="45" customHeight="1" x14ac:dyDescent="0.2">
      <c r="A53" s="386" t="s">
        <v>90</v>
      </c>
      <c r="B53" s="386"/>
      <c r="C53" s="386"/>
      <c r="D53" s="386"/>
      <c r="E53" s="386"/>
      <c r="F53" s="386"/>
      <c r="G53" s="386"/>
      <c r="H53" s="386"/>
      <c r="I53" s="386"/>
      <c r="J53" s="386"/>
      <c r="K53" s="11"/>
      <c r="L53" s="384" t="s">
        <v>623</v>
      </c>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84"/>
      <c r="AO53" s="384"/>
      <c r="AP53" s="384"/>
      <c r="AQ53" s="384"/>
      <c r="AR53" s="384"/>
      <c r="AS53" s="384"/>
      <c r="AT53" s="384"/>
      <c r="AU53" s="384"/>
      <c r="AV53" s="384"/>
      <c r="AW53" s="384"/>
      <c r="AX53" s="384"/>
      <c r="AY53" s="384"/>
      <c r="AZ53" s="384"/>
      <c r="BA53" s="384"/>
      <c r="BB53" s="384"/>
      <c r="BC53" s="384"/>
      <c r="BD53" s="385"/>
      <c r="BE53" s="383"/>
      <c r="BF53" s="383"/>
      <c r="BG53" s="383"/>
      <c r="BH53" s="383"/>
      <c r="BI53" s="383"/>
      <c r="BJ53" s="383"/>
      <c r="BK53" s="383"/>
      <c r="BL53" s="383"/>
      <c r="BM53" s="383"/>
      <c r="BN53" s="383"/>
      <c r="BO53" s="383"/>
      <c r="BP53" s="383"/>
      <c r="BQ53" s="383"/>
      <c r="BR53" s="383"/>
      <c r="BS53" s="383"/>
      <c r="BT53" s="442" t="s">
        <v>1238</v>
      </c>
      <c r="BU53" s="443"/>
      <c r="BV53" s="443"/>
      <c r="BW53" s="443"/>
      <c r="BX53" s="443"/>
      <c r="BY53" s="443"/>
      <c r="BZ53" s="443"/>
      <c r="CA53" s="443"/>
      <c r="CB53" s="443"/>
      <c r="CC53" s="443"/>
      <c r="CD53" s="443"/>
      <c r="CE53" s="443"/>
      <c r="CF53" s="443"/>
      <c r="CG53" s="443"/>
      <c r="CH53" s="443"/>
      <c r="CI53" s="443"/>
      <c r="CJ53" s="444"/>
      <c r="CK53" s="442" t="s">
        <v>1237</v>
      </c>
      <c r="CL53" s="443"/>
      <c r="CM53" s="443"/>
      <c r="CN53" s="443"/>
      <c r="CO53" s="443"/>
      <c r="CP53" s="443"/>
      <c r="CQ53" s="443"/>
      <c r="CR53" s="443"/>
      <c r="CS53" s="443"/>
      <c r="CT53" s="443"/>
      <c r="CU53" s="443"/>
      <c r="CV53" s="443"/>
      <c r="CW53" s="443"/>
      <c r="CX53" s="443"/>
      <c r="CY53" s="443"/>
      <c r="CZ53" s="443"/>
      <c r="DA53" s="444"/>
    </row>
    <row r="54" spans="1:105" s="10" customFormat="1" ht="30" hidden="1" customHeight="1" x14ac:dyDescent="0.2">
      <c r="A54" s="386" t="s">
        <v>18</v>
      </c>
      <c r="B54" s="386"/>
      <c r="C54" s="386"/>
      <c r="D54" s="386"/>
      <c r="E54" s="386"/>
      <c r="F54" s="386"/>
      <c r="G54" s="386"/>
      <c r="H54" s="386"/>
      <c r="I54" s="386"/>
      <c r="J54" s="386"/>
      <c r="K54" s="11"/>
      <c r="L54" s="384" t="s">
        <v>624</v>
      </c>
      <c r="M54" s="384"/>
      <c r="N54" s="384"/>
      <c r="O54" s="384"/>
      <c r="P54" s="384"/>
      <c r="Q54" s="384"/>
      <c r="R54" s="384"/>
      <c r="S54" s="384"/>
      <c r="T54" s="384"/>
      <c r="U54" s="384"/>
      <c r="V54" s="384"/>
      <c r="W54" s="384"/>
      <c r="X54" s="384"/>
      <c r="Y54" s="384"/>
      <c r="Z54" s="384"/>
      <c r="AA54" s="384"/>
      <c r="AB54" s="384"/>
      <c r="AC54" s="384"/>
      <c r="AD54" s="384"/>
      <c r="AE54" s="384"/>
      <c r="AF54" s="384"/>
      <c r="AG54" s="384"/>
      <c r="AH54" s="384"/>
      <c r="AI54" s="384"/>
      <c r="AJ54" s="384"/>
      <c r="AK54" s="384"/>
      <c r="AL54" s="384"/>
      <c r="AM54" s="384"/>
      <c r="AN54" s="384"/>
      <c r="AO54" s="384"/>
      <c r="AP54" s="384"/>
      <c r="AQ54" s="384"/>
      <c r="AR54" s="384"/>
      <c r="AS54" s="384"/>
      <c r="AT54" s="384"/>
      <c r="AU54" s="384"/>
      <c r="AV54" s="384"/>
      <c r="AW54" s="384"/>
      <c r="AX54" s="384"/>
      <c r="AY54" s="384"/>
      <c r="AZ54" s="384"/>
      <c r="BA54" s="384"/>
      <c r="BB54" s="384"/>
      <c r="BC54" s="384"/>
      <c r="BD54" s="385"/>
      <c r="BE54" s="383"/>
      <c r="BF54" s="383"/>
      <c r="BG54" s="383"/>
      <c r="BH54" s="383"/>
      <c r="BI54" s="383"/>
      <c r="BJ54" s="383"/>
      <c r="BK54" s="383"/>
      <c r="BL54" s="383"/>
      <c r="BM54" s="383"/>
      <c r="BN54" s="383"/>
      <c r="BO54" s="383"/>
      <c r="BP54" s="383"/>
      <c r="BQ54" s="383"/>
      <c r="BR54" s="383"/>
      <c r="BS54" s="383"/>
      <c r="BT54" s="380">
        <v>0</v>
      </c>
      <c r="BU54" s="381"/>
      <c r="BV54" s="381"/>
      <c r="BW54" s="381"/>
      <c r="BX54" s="381"/>
      <c r="BY54" s="381"/>
      <c r="BZ54" s="381"/>
      <c r="CA54" s="381"/>
      <c r="CB54" s="381"/>
      <c r="CC54" s="381"/>
      <c r="CD54" s="381"/>
      <c r="CE54" s="381"/>
      <c r="CF54" s="381"/>
      <c r="CG54" s="381"/>
      <c r="CH54" s="381"/>
      <c r="CI54" s="381"/>
      <c r="CJ54" s="382"/>
      <c r="CK54" s="380">
        <v>0</v>
      </c>
      <c r="CL54" s="381"/>
      <c r="CM54" s="381"/>
      <c r="CN54" s="381"/>
      <c r="CO54" s="381"/>
      <c r="CP54" s="381"/>
      <c r="CQ54" s="381"/>
      <c r="CR54" s="381"/>
      <c r="CS54" s="381"/>
      <c r="CT54" s="381"/>
      <c r="CU54" s="381"/>
      <c r="CV54" s="381"/>
      <c r="CW54" s="381"/>
      <c r="CX54" s="381"/>
      <c r="CY54" s="381"/>
      <c r="CZ54" s="381"/>
      <c r="DA54" s="382"/>
    </row>
    <row r="55" spans="1:105" s="10" customFormat="1" ht="30" hidden="1" customHeight="1" x14ac:dyDescent="0.2">
      <c r="A55" s="386" t="s">
        <v>19</v>
      </c>
      <c r="B55" s="386"/>
      <c r="C55" s="386"/>
      <c r="D55" s="386"/>
      <c r="E55" s="386"/>
      <c r="F55" s="386"/>
      <c r="G55" s="386"/>
      <c r="H55" s="386"/>
      <c r="I55" s="386"/>
      <c r="J55" s="386"/>
      <c r="K55" s="11"/>
      <c r="L55" s="384" t="s">
        <v>625</v>
      </c>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384"/>
      <c r="AP55" s="384"/>
      <c r="AQ55" s="384"/>
      <c r="AR55" s="384"/>
      <c r="AS55" s="384"/>
      <c r="AT55" s="384"/>
      <c r="AU55" s="384"/>
      <c r="AV55" s="384"/>
      <c r="AW55" s="384"/>
      <c r="AX55" s="384"/>
      <c r="AY55" s="384"/>
      <c r="AZ55" s="384"/>
      <c r="BA55" s="384"/>
      <c r="BB55" s="384"/>
      <c r="BC55" s="384"/>
      <c r="BD55" s="385"/>
      <c r="BE55" s="383"/>
      <c r="BF55" s="383"/>
      <c r="BG55" s="383"/>
      <c r="BH55" s="383"/>
      <c r="BI55" s="383"/>
      <c r="BJ55" s="383"/>
      <c r="BK55" s="383"/>
      <c r="BL55" s="383"/>
      <c r="BM55" s="383"/>
      <c r="BN55" s="383"/>
      <c r="BO55" s="383"/>
      <c r="BP55" s="383"/>
      <c r="BQ55" s="383"/>
      <c r="BR55" s="383"/>
      <c r="BS55" s="383"/>
      <c r="BT55" s="380">
        <v>0</v>
      </c>
      <c r="BU55" s="381"/>
      <c r="BV55" s="381"/>
      <c r="BW55" s="381"/>
      <c r="BX55" s="381"/>
      <c r="BY55" s="381"/>
      <c r="BZ55" s="381"/>
      <c r="CA55" s="381"/>
      <c r="CB55" s="381"/>
      <c r="CC55" s="381"/>
      <c r="CD55" s="381"/>
      <c r="CE55" s="381"/>
      <c r="CF55" s="381"/>
      <c r="CG55" s="381"/>
      <c r="CH55" s="381"/>
      <c r="CI55" s="381"/>
      <c r="CJ55" s="382"/>
      <c r="CK55" s="380">
        <v>0</v>
      </c>
      <c r="CL55" s="381"/>
      <c r="CM55" s="381"/>
      <c r="CN55" s="381"/>
      <c r="CO55" s="381"/>
      <c r="CP55" s="381"/>
      <c r="CQ55" s="381"/>
      <c r="CR55" s="381"/>
      <c r="CS55" s="381"/>
      <c r="CT55" s="381"/>
      <c r="CU55" s="381"/>
      <c r="CV55" s="381"/>
      <c r="CW55" s="381"/>
      <c r="CX55" s="381"/>
      <c r="CY55" s="381"/>
      <c r="CZ55" s="381"/>
      <c r="DA55" s="382"/>
    </row>
    <row r="56" spans="1:105" s="10" customFormat="1" ht="30" hidden="1" customHeight="1" x14ac:dyDescent="0.2">
      <c r="A56" s="386" t="s">
        <v>20</v>
      </c>
      <c r="B56" s="386"/>
      <c r="C56" s="386"/>
      <c r="D56" s="386"/>
      <c r="E56" s="386"/>
      <c r="F56" s="386"/>
      <c r="G56" s="386"/>
      <c r="H56" s="386"/>
      <c r="I56" s="386"/>
      <c r="J56" s="386"/>
      <c r="K56" s="11"/>
      <c r="L56" s="384" t="s">
        <v>626</v>
      </c>
      <c r="M56" s="384"/>
      <c r="N56" s="384"/>
      <c r="O56" s="384"/>
      <c r="P56" s="384"/>
      <c r="Q56" s="384"/>
      <c r="R56" s="384"/>
      <c r="S56" s="384"/>
      <c r="T56" s="384"/>
      <c r="U56" s="384"/>
      <c r="V56" s="384"/>
      <c r="W56" s="384"/>
      <c r="X56" s="384"/>
      <c r="Y56" s="384"/>
      <c r="Z56" s="384"/>
      <c r="AA56" s="384"/>
      <c r="AB56" s="384"/>
      <c r="AC56" s="384"/>
      <c r="AD56" s="384"/>
      <c r="AE56" s="384"/>
      <c r="AF56" s="384"/>
      <c r="AG56" s="384"/>
      <c r="AH56" s="384"/>
      <c r="AI56" s="384"/>
      <c r="AJ56" s="384"/>
      <c r="AK56" s="384"/>
      <c r="AL56" s="384"/>
      <c r="AM56" s="384"/>
      <c r="AN56" s="384"/>
      <c r="AO56" s="384"/>
      <c r="AP56" s="384"/>
      <c r="AQ56" s="384"/>
      <c r="AR56" s="384"/>
      <c r="AS56" s="384"/>
      <c r="AT56" s="384"/>
      <c r="AU56" s="384"/>
      <c r="AV56" s="384"/>
      <c r="AW56" s="384"/>
      <c r="AX56" s="384"/>
      <c r="AY56" s="384"/>
      <c r="AZ56" s="384"/>
      <c r="BA56" s="384"/>
      <c r="BB56" s="384"/>
      <c r="BC56" s="384"/>
      <c r="BD56" s="385"/>
      <c r="BE56" s="383"/>
      <c r="BF56" s="383"/>
      <c r="BG56" s="383"/>
      <c r="BH56" s="383"/>
      <c r="BI56" s="383"/>
      <c r="BJ56" s="383"/>
      <c r="BK56" s="383"/>
      <c r="BL56" s="383"/>
      <c r="BM56" s="383"/>
      <c r="BN56" s="383"/>
      <c r="BO56" s="383"/>
      <c r="BP56" s="383"/>
      <c r="BQ56" s="383"/>
      <c r="BR56" s="383"/>
      <c r="BS56" s="383"/>
      <c r="BT56" s="380">
        <v>0</v>
      </c>
      <c r="BU56" s="381"/>
      <c r="BV56" s="381"/>
      <c r="BW56" s="381"/>
      <c r="BX56" s="381"/>
      <c r="BY56" s="381"/>
      <c r="BZ56" s="381"/>
      <c r="CA56" s="381"/>
      <c r="CB56" s="381"/>
      <c r="CC56" s="381"/>
      <c r="CD56" s="381"/>
      <c r="CE56" s="381"/>
      <c r="CF56" s="381"/>
      <c r="CG56" s="381"/>
      <c r="CH56" s="381"/>
      <c r="CI56" s="381"/>
      <c r="CJ56" s="382"/>
      <c r="CK56" s="380">
        <v>0</v>
      </c>
      <c r="CL56" s="381"/>
      <c r="CM56" s="381"/>
      <c r="CN56" s="381"/>
      <c r="CO56" s="381"/>
      <c r="CP56" s="381"/>
      <c r="CQ56" s="381"/>
      <c r="CR56" s="381"/>
      <c r="CS56" s="381"/>
      <c r="CT56" s="381"/>
      <c r="CU56" s="381"/>
      <c r="CV56" s="381"/>
      <c r="CW56" s="381"/>
      <c r="CX56" s="381"/>
      <c r="CY56" s="381"/>
      <c r="CZ56" s="381"/>
      <c r="DA56" s="382"/>
    </row>
    <row r="57" spans="1:105" s="10" customFormat="1" ht="30" customHeight="1" x14ac:dyDescent="0.2">
      <c r="A57" s="402" t="s">
        <v>21</v>
      </c>
      <c r="B57" s="402"/>
      <c r="C57" s="402"/>
      <c r="D57" s="402"/>
      <c r="E57" s="402"/>
      <c r="F57" s="402"/>
      <c r="G57" s="402"/>
      <c r="H57" s="402"/>
      <c r="I57" s="402"/>
      <c r="J57" s="402"/>
      <c r="K57" s="24"/>
      <c r="L57" s="403" t="s">
        <v>627</v>
      </c>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403"/>
      <c r="AU57" s="403"/>
      <c r="AV57" s="403"/>
      <c r="AW57" s="403"/>
      <c r="AX57" s="403"/>
      <c r="AY57" s="403"/>
      <c r="AZ57" s="403"/>
      <c r="BA57" s="403"/>
      <c r="BB57" s="403"/>
      <c r="BC57" s="403"/>
      <c r="BD57" s="404"/>
      <c r="BE57" s="412" t="s">
        <v>126</v>
      </c>
      <c r="BF57" s="412"/>
      <c r="BG57" s="412"/>
      <c r="BH57" s="412"/>
      <c r="BI57" s="412"/>
      <c r="BJ57" s="412"/>
      <c r="BK57" s="412"/>
      <c r="BL57" s="412"/>
      <c r="BM57" s="412"/>
      <c r="BN57" s="412"/>
      <c r="BO57" s="412"/>
      <c r="BP57" s="412"/>
      <c r="BQ57" s="412"/>
      <c r="BR57" s="412"/>
      <c r="BS57" s="412"/>
      <c r="BT57" s="482" t="s">
        <v>1239</v>
      </c>
      <c r="BU57" s="483"/>
      <c r="BV57" s="483"/>
      <c r="BW57" s="483"/>
      <c r="BX57" s="483"/>
      <c r="BY57" s="483"/>
      <c r="BZ57" s="483"/>
      <c r="CA57" s="483"/>
      <c r="CB57" s="483"/>
      <c r="CC57" s="483"/>
      <c r="CD57" s="483"/>
      <c r="CE57" s="483"/>
      <c r="CF57" s="483"/>
      <c r="CG57" s="483"/>
      <c r="CH57" s="483"/>
      <c r="CI57" s="483"/>
      <c r="CJ57" s="484"/>
      <c r="CK57" s="482" t="s">
        <v>1240</v>
      </c>
      <c r="CL57" s="483"/>
      <c r="CM57" s="483"/>
      <c r="CN57" s="483"/>
      <c r="CO57" s="483"/>
      <c r="CP57" s="483"/>
      <c r="CQ57" s="483"/>
      <c r="CR57" s="483"/>
      <c r="CS57" s="483"/>
      <c r="CT57" s="483"/>
      <c r="CU57" s="483"/>
      <c r="CV57" s="483"/>
      <c r="CW57" s="483"/>
      <c r="CX57" s="483"/>
      <c r="CY57" s="483"/>
      <c r="CZ57" s="483"/>
      <c r="DA57" s="484"/>
    </row>
    <row r="58" spans="1:105" s="10" customFormat="1" ht="17.25" customHeight="1" x14ac:dyDescent="0.2">
      <c r="A58" s="442"/>
      <c r="B58" s="443"/>
      <c r="C58" s="443"/>
      <c r="D58" s="443"/>
      <c r="E58" s="443"/>
      <c r="F58" s="443"/>
      <c r="G58" s="443"/>
      <c r="H58" s="443"/>
      <c r="I58" s="443"/>
      <c r="J58" s="443"/>
      <c r="K58" s="41"/>
      <c r="L58" s="527" t="s">
        <v>628</v>
      </c>
      <c r="M58" s="527"/>
      <c r="N58" s="527"/>
      <c r="O58" s="527"/>
      <c r="P58" s="527"/>
      <c r="Q58" s="527"/>
      <c r="R58" s="527"/>
      <c r="S58" s="527"/>
      <c r="T58" s="527"/>
      <c r="U58" s="527"/>
      <c r="V58" s="527"/>
      <c r="W58" s="527"/>
      <c r="X58" s="527"/>
      <c r="Y58" s="527"/>
      <c r="Z58" s="527"/>
      <c r="AA58" s="527"/>
      <c r="AB58" s="527"/>
      <c r="AC58" s="527"/>
      <c r="AD58" s="527"/>
      <c r="AE58" s="527"/>
      <c r="AF58" s="527"/>
      <c r="AG58" s="527"/>
      <c r="AH58" s="527"/>
      <c r="AI58" s="527"/>
      <c r="AJ58" s="527"/>
      <c r="AK58" s="527"/>
      <c r="AL58" s="527"/>
      <c r="AM58" s="527"/>
      <c r="AN58" s="527"/>
      <c r="AO58" s="527"/>
      <c r="AP58" s="527"/>
      <c r="AQ58" s="527"/>
      <c r="AR58" s="527"/>
      <c r="AS58" s="527"/>
      <c r="AT58" s="527"/>
      <c r="AU58" s="527"/>
      <c r="AV58" s="527"/>
      <c r="AW58" s="527"/>
      <c r="AX58" s="527"/>
      <c r="AY58" s="527"/>
      <c r="AZ58" s="527"/>
      <c r="BA58" s="527"/>
      <c r="BB58" s="527"/>
      <c r="BC58" s="527"/>
      <c r="BD58" s="527"/>
      <c r="BE58" s="527"/>
      <c r="BF58" s="527"/>
      <c r="BG58" s="527"/>
      <c r="BH58" s="527"/>
      <c r="BI58" s="527"/>
      <c r="BJ58" s="527"/>
      <c r="BK58" s="527"/>
      <c r="BL58" s="527"/>
      <c r="BM58" s="527"/>
      <c r="BN58" s="527"/>
      <c r="BO58" s="527"/>
      <c r="BP58" s="527"/>
      <c r="BQ58" s="527"/>
      <c r="BR58" s="527"/>
      <c r="BS58" s="527"/>
      <c r="BT58" s="527"/>
      <c r="BU58" s="527"/>
      <c r="BV58" s="527"/>
      <c r="BW58" s="527"/>
      <c r="BX58" s="527"/>
      <c r="BY58" s="527"/>
      <c r="BZ58" s="527"/>
      <c r="CA58" s="527"/>
      <c r="CB58" s="527"/>
      <c r="CC58" s="527"/>
      <c r="CD58" s="527"/>
      <c r="CE58" s="527"/>
      <c r="CF58" s="527"/>
      <c r="CG58" s="527"/>
      <c r="CH58" s="527"/>
      <c r="CI58" s="527"/>
      <c r="CJ58" s="527"/>
      <c r="CK58" s="527"/>
      <c r="CL58" s="527"/>
      <c r="CM58" s="527"/>
      <c r="CN58" s="527"/>
      <c r="CO58" s="527"/>
      <c r="CP58" s="527"/>
      <c r="CQ58" s="527"/>
      <c r="CR58" s="527"/>
      <c r="CS58" s="527"/>
      <c r="CT58" s="527"/>
      <c r="CU58" s="527"/>
      <c r="CV58" s="527"/>
      <c r="CW58" s="527"/>
      <c r="CX58" s="527"/>
      <c r="CY58" s="527"/>
      <c r="CZ58" s="527"/>
      <c r="DA58" s="528"/>
    </row>
    <row r="59" spans="1:105" s="10" customFormat="1" ht="75" hidden="1" customHeight="1" x14ac:dyDescent="0.2">
      <c r="A59" s="386" t="s">
        <v>31</v>
      </c>
      <c r="B59" s="386"/>
      <c r="C59" s="386"/>
      <c r="D59" s="386"/>
      <c r="E59" s="386"/>
      <c r="F59" s="386"/>
      <c r="G59" s="386"/>
      <c r="H59" s="386"/>
      <c r="I59" s="386"/>
      <c r="J59" s="386"/>
      <c r="K59" s="11"/>
      <c r="L59" s="384" t="s">
        <v>629</v>
      </c>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c r="AS59" s="384"/>
      <c r="AT59" s="384"/>
      <c r="AU59" s="384"/>
      <c r="AV59" s="384"/>
      <c r="AW59" s="384"/>
      <c r="AX59" s="384"/>
      <c r="AY59" s="384"/>
      <c r="AZ59" s="384"/>
      <c r="BA59" s="384"/>
      <c r="BB59" s="384"/>
      <c r="BC59" s="384"/>
      <c r="BD59" s="385"/>
      <c r="BE59" s="383"/>
      <c r="BF59" s="383"/>
      <c r="BG59" s="383"/>
      <c r="BH59" s="383"/>
      <c r="BI59" s="383"/>
      <c r="BJ59" s="383"/>
      <c r="BK59" s="383"/>
      <c r="BL59" s="383"/>
      <c r="BM59" s="383"/>
      <c r="BN59" s="383"/>
      <c r="BO59" s="383"/>
      <c r="BP59" s="383"/>
      <c r="BQ59" s="383"/>
      <c r="BR59" s="383"/>
      <c r="BS59" s="383"/>
      <c r="BT59" s="380">
        <v>0</v>
      </c>
      <c r="BU59" s="381"/>
      <c r="BV59" s="381"/>
      <c r="BW59" s="381"/>
      <c r="BX59" s="381"/>
      <c r="BY59" s="381"/>
      <c r="BZ59" s="381"/>
      <c r="CA59" s="381"/>
      <c r="CB59" s="381"/>
      <c r="CC59" s="381"/>
      <c r="CD59" s="381"/>
      <c r="CE59" s="381"/>
      <c r="CF59" s="381"/>
      <c r="CG59" s="381"/>
      <c r="CH59" s="381"/>
      <c r="CI59" s="381"/>
      <c r="CJ59" s="382"/>
      <c r="CK59" s="380">
        <v>0</v>
      </c>
      <c r="CL59" s="381"/>
      <c r="CM59" s="381"/>
      <c r="CN59" s="381"/>
      <c r="CO59" s="381"/>
      <c r="CP59" s="381"/>
      <c r="CQ59" s="381"/>
      <c r="CR59" s="381"/>
      <c r="CS59" s="381"/>
      <c r="CT59" s="381"/>
      <c r="CU59" s="381"/>
      <c r="CV59" s="381"/>
      <c r="CW59" s="381"/>
      <c r="CX59" s="381"/>
      <c r="CY59" s="381"/>
      <c r="CZ59" s="381"/>
      <c r="DA59" s="382"/>
    </row>
    <row r="60" spans="1:105" s="10" customFormat="1" ht="75" hidden="1" customHeight="1" x14ac:dyDescent="0.2">
      <c r="A60" s="386" t="s">
        <v>35</v>
      </c>
      <c r="B60" s="386"/>
      <c r="C60" s="386"/>
      <c r="D60" s="386"/>
      <c r="E60" s="386"/>
      <c r="F60" s="386"/>
      <c r="G60" s="386"/>
      <c r="H60" s="386"/>
      <c r="I60" s="386"/>
      <c r="J60" s="386"/>
      <c r="K60" s="11"/>
      <c r="L60" s="384" t="s">
        <v>630</v>
      </c>
      <c r="M60" s="384"/>
      <c r="N60" s="384"/>
      <c r="O60" s="384"/>
      <c r="P60" s="384"/>
      <c r="Q60" s="384"/>
      <c r="R60" s="384"/>
      <c r="S60" s="384"/>
      <c r="T60" s="384"/>
      <c r="U60" s="384"/>
      <c r="V60" s="384"/>
      <c r="W60" s="384"/>
      <c r="X60" s="384"/>
      <c r="Y60" s="384"/>
      <c r="Z60" s="384"/>
      <c r="AA60" s="384"/>
      <c r="AB60" s="384"/>
      <c r="AC60" s="384"/>
      <c r="AD60" s="384"/>
      <c r="AE60" s="384"/>
      <c r="AF60" s="384"/>
      <c r="AG60" s="384"/>
      <c r="AH60" s="384"/>
      <c r="AI60" s="384"/>
      <c r="AJ60" s="384"/>
      <c r="AK60" s="384"/>
      <c r="AL60" s="384"/>
      <c r="AM60" s="384"/>
      <c r="AN60" s="384"/>
      <c r="AO60" s="384"/>
      <c r="AP60" s="384"/>
      <c r="AQ60" s="384"/>
      <c r="AR60" s="384"/>
      <c r="AS60" s="384"/>
      <c r="AT60" s="384"/>
      <c r="AU60" s="384"/>
      <c r="AV60" s="384"/>
      <c r="AW60" s="384"/>
      <c r="AX60" s="384"/>
      <c r="AY60" s="384"/>
      <c r="AZ60" s="384"/>
      <c r="BA60" s="384"/>
      <c r="BB60" s="384"/>
      <c r="BC60" s="384"/>
      <c r="BD60" s="385"/>
      <c r="BE60" s="383"/>
      <c r="BF60" s="383"/>
      <c r="BG60" s="383"/>
      <c r="BH60" s="383"/>
      <c r="BI60" s="383"/>
      <c r="BJ60" s="383"/>
      <c r="BK60" s="383"/>
      <c r="BL60" s="383"/>
      <c r="BM60" s="383"/>
      <c r="BN60" s="383"/>
      <c r="BO60" s="383"/>
      <c r="BP60" s="383"/>
      <c r="BQ60" s="383"/>
      <c r="BR60" s="383"/>
      <c r="BS60" s="383"/>
      <c r="BT60" s="380">
        <v>0</v>
      </c>
      <c r="BU60" s="381"/>
      <c r="BV60" s="381"/>
      <c r="BW60" s="381"/>
      <c r="BX60" s="381"/>
      <c r="BY60" s="381"/>
      <c r="BZ60" s="381"/>
      <c r="CA60" s="381"/>
      <c r="CB60" s="381"/>
      <c r="CC60" s="381"/>
      <c r="CD60" s="381"/>
      <c r="CE60" s="381"/>
      <c r="CF60" s="381"/>
      <c r="CG60" s="381"/>
      <c r="CH60" s="381"/>
      <c r="CI60" s="381"/>
      <c r="CJ60" s="382"/>
      <c r="CK60" s="380">
        <v>0</v>
      </c>
      <c r="CL60" s="381"/>
      <c r="CM60" s="381"/>
      <c r="CN60" s="381"/>
      <c r="CO60" s="381"/>
      <c r="CP60" s="381"/>
      <c r="CQ60" s="381"/>
      <c r="CR60" s="381"/>
      <c r="CS60" s="381"/>
      <c r="CT60" s="381"/>
      <c r="CU60" s="381"/>
      <c r="CV60" s="381"/>
      <c r="CW60" s="381"/>
      <c r="CX60" s="381"/>
      <c r="CY60" s="381"/>
      <c r="CZ60" s="381"/>
      <c r="DA60" s="382"/>
    </row>
    <row r="61" spans="1:105" s="10" customFormat="1" ht="60" customHeight="1" x14ac:dyDescent="0.2">
      <c r="A61" s="386" t="s">
        <v>36</v>
      </c>
      <c r="B61" s="386"/>
      <c r="C61" s="386"/>
      <c r="D61" s="386"/>
      <c r="E61" s="386"/>
      <c r="F61" s="386"/>
      <c r="G61" s="386"/>
      <c r="H61" s="386"/>
      <c r="I61" s="386"/>
      <c r="J61" s="386"/>
      <c r="K61" s="11"/>
      <c r="L61" s="384" t="s">
        <v>631</v>
      </c>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c r="AJ61" s="384"/>
      <c r="AK61" s="384"/>
      <c r="AL61" s="384"/>
      <c r="AM61" s="384"/>
      <c r="AN61" s="384"/>
      <c r="AO61" s="384"/>
      <c r="AP61" s="384"/>
      <c r="AQ61" s="384"/>
      <c r="AR61" s="384"/>
      <c r="AS61" s="384"/>
      <c r="AT61" s="384"/>
      <c r="AU61" s="384"/>
      <c r="AV61" s="384"/>
      <c r="AW61" s="384"/>
      <c r="AX61" s="384"/>
      <c r="AY61" s="384"/>
      <c r="AZ61" s="384"/>
      <c r="BA61" s="384"/>
      <c r="BB61" s="384"/>
      <c r="BC61" s="384"/>
      <c r="BD61" s="385"/>
      <c r="BE61" s="383"/>
      <c r="BF61" s="383"/>
      <c r="BG61" s="383"/>
      <c r="BH61" s="383"/>
      <c r="BI61" s="383"/>
      <c r="BJ61" s="383"/>
      <c r="BK61" s="383"/>
      <c r="BL61" s="383"/>
      <c r="BM61" s="383"/>
      <c r="BN61" s="383"/>
      <c r="BO61" s="383"/>
      <c r="BP61" s="383"/>
      <c r="BQ61" s="383"/>
      <c r="BR61" s="383"/>
      <c r="BS61" s="383"/>
      <c r="BT61" s="380">
        <v>0</v>
      </c>
      <c r="BU61" s="381"/>
      <c r="BV61" s="381"/>
      <c r="BW61" s="381"/>
      <c r="BX61" s="381"/>
      <c r="BY61" s="381"/>
      <c r="BZ61" s="381"/>
      <c r="CA61" s="381"/>
      <c r="CB61" s="381"/>
      <c r="CC61" s="381"/>
      <c r="CD61" s="381"/>
      <c r="CE61" s="381"/>
      <c r="CF61" s="381"/>
      <c r="CG61" s="381"/>
      <c r="CH61" s="381"/>
      <c r="CI61" s="381"/>
      <c r="CJ61" s="382"/>
      <c r="CK61" s="380">
        <v>9100</v>
      </c>
      <c r="CL61" s="381"/>
      <c r="CM61" s="381"/>
      <c r="CN61" s="381"/>
      <c r="CO61" s="381"/>
      <c r="CP61" s="381"/>
      <c r="CQ61" s="381"/>
      <c r="CR61" s="381"/>
      <c r="CS61" s="381"/>
      <c r="CT61" s="381"/>
      <c r="CU61" s="381"/>
      <c r="CV61" s="381"/>
      <c r="CW61" s="381"/>
      <c r="CX61" s="381"/>
      <c r="CY61" s="381"/>
      <c r="CZ61" s="381"/>
      <c r="DA61" s="382"/>
    </row>
    <row r="62" spans="1:105" s="10" customFormat="1" ht="68.25" customHeight="1" x14ac:dyDescent="0.2">
      <c r="A62" s="386" t="s">
        <v>37</v>
      </c>
      <c r="B62" s="386"/>
      <c r="C62" s="386"/>
      <c r="D62" s="386"/>
      <c r="E62" s="386"/>
      <c r="F62" s="386"/>
      <c r="G62" s="386"/>
      <c r="H62" s="386"/>
      <c r="I62" s="386"/>
      <c r="J62" s="386"/>
      <c r="K62" s="11"/>
      <c r="L62" s="384" t="s">
        <v>825</v>
      </c>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5"/>
      <c r="BE62" s="383"/>
      <c r="BF62" s="383"/>
      <c r="BG62" s="383"/>
      <c r="BH62" s="383"/>
      <c r="BI62" s="383"/>
      <c r="BJ62" s="383"/>
      <c r="BK62" s="383"/>
      <c r="BL62" s="383"/>
      <c r="BM62" s="383"/>
      <c r="BN62" s="383"/>
      <c r="BO62" s="383"/>
      <c r="BP62" s="383"/>
      <c r="BQ62" s="383"/>
      <c r="BR62" s="383"/>
      <c r="BS62" s="383"/>
      <c r="BT62" s="442" t="str">
        <f>BT63</f>
        <v>(423)</v>
      </c>
      <c r="BU62" s="443"/>
      <c r="BV62" s="443"/>
      <c r="BW62" s="443"/>
      <c r="BX62" s="443"/>
      <c r="BY62" s="443"/>
      <c r="BZ62" s="443"/>
      <c r="CA62" s="443"/>
      <c r="CB62" s="443"/>
      <c r="CC62" s="443"/>
      <c r="CD62" s="443"/>
      <c r="CE62" s="443"/>
      <c r="CF62" s="443"/>
      <c r="CG62" s="443"/>
      <c r="CH62" s="443"/>
      <c r="CI62" s="443"/>
      <c r="CJ62" s="444"/>
      <c r="CK62" s="442" t="s">
        <v>1241</v>
      </c>
      <c r="CL62" s="443"/>
      <c r="CM62" s="443"/>
      <c r="CN62" s="443"/>
      <c r="CO62" s="443"/>
      <c r="CP62" s="443"/>
      <c r="CQ62" s="443"/>
      <c r="CR62" s="443"/>
      <c r="CS62" s="443"/>
      <c r="CT62" s="443"/>
      <c r="CU62" s="443"/>
      <c r="CV62" s="443"/>
      <c r="CW62" s="443"/>
      <c r="CX62" s="443"/>
      <c r="CY62" s="443"/>
      <c r="CZ62" s="443"/>
      <c r="DA62" s="444"/>
    </row>
    <row r="63" spans="1:105" s="10" customFormat="1" ht="45" customHeight="1" x14ac:dyDescent="0.2">
      <c r="A63" s="386" t="s">
        <v>38</v>
      </c>
      <c r="B63" s="386"/>
      <c r="C63" s="386"/>
      <c r="D63" s="386"/>
      <c r="E63" s="386"/>
      <c r="F63" s="386"/>
      <c r="G63" s="386"/>
      <c r="H63" s="386"/>
      <c r="I63" s="386"/>
      <c r="J63" s="386"/>
      <c r="K63" s="11"/>
      <c r="L63" s="384" t="s">
        <v>678</v>
      </c>
      <c r="M63" s="384"/>
      <c r="N63" s="384"/>
      <c r="O63" s="384"/>
      <c r="P63" s="384"/>
      <c r="Q63" s="384"/>
      <c r="R63" s="384"/>
      <c r="S63" s="384"/>
      <c r="T63" s="384"/>
      <c r="U63" s="384"/>
      <c r="V63" s="384"/>
      <c r="W63" s="384"/>
      <c r="X63" s="384"/>
      <c r="Y63" s="384"/>
      <c r="Z63" s="384"/>
      <c r="AA63" s="384"/>
      <c r="AB63" s="384"/>
      <c r="AC63" s="384"/>
      <c r="AD63" s="384"/>
      <c r="AE63" s="384"/>
      <c r="AF63" s="384"/>
      <c r="AG63" s="384"/>
      <c r="AH63" s="384"/>
      <c r="AI63" s="384"/>
      <c r="AJ63" s="384"/>
      <c r="AK63" s="384"/>
      <c r="AL63" s="384"/>
      <c r="AM63" s="384"/>
      <c r="AN63" s="384"/>
      <c r="AO63" s="384"/>
      <c r="AP63" s="384"/>
      <c r="AQ63" s="384"/>
      <c r="AR63" s="384"/>
      <c r="AS63" s="384"/>
      <c r="AT63" s="384"/>
      <c r="AU63" s="384"/>
      <c r="AV63" s="384"/>
      <c r="AW63" s="384"/>
      <c r="AX63" s="384"/>
      <c r="AY63" s="384"/>
      <c r="AZ63" s="384"/>
      <c r="BA63" s="384"/>
      <c r="BB63" s="384"/>
      <c r="BC63" s="384"/>
      <c r="BD63" s="385"/>
      <c r="BE63" s="383"/>
      <c r="BF63" s="383"/>
      <c r="BG63" s="383"/>
      <c r="BH63" s="383"/>
      <c r="BI63" s="383"/>
      <c r="BJ63" s="383"/>
      <c r="BK63" s="383"/>
      <c r="BL63" s="383"/>
      <c r="BM63" s="383"/>
      <c r="BN63" s="383"/>
      <c r="BO63" s="383"/>
      <c r="BP63" s="383"/>
      <c r="BQ63" s="383"/>
      <c r="BR63" s="383"/>
      <c r="BS63" s="383"/>
      <c r="BT63" s="442" t="s">
        <v>1168</v>
      </c>
      <c r="BU63" s="443"/>
      <c r="BV63" s="443"/>
      <c r="BW63" s="443"/>
      <c r="BX63" s="443"/>
      <c r="BY63" s="443"/>
      <c r="BZ63" s="443"/>
      <c r="CA63" s="443"/>
      <c r="CB63" s="443"/>
      <c r="CC63" s="443"/>
      <c r="CD63" s="443"/>
      <c r="CE63" s="443"/>
      <c r="CF63" s="443"/>
      <c r="CG63" s="443"/>
      <c r="CH63" s="443"/>
      <c r="CI63" s="443"/>
      <c r="CJ63" s="444"/>
      <c r="CK63" s="442" t="s">
        <v>1171</v>
      </c>
      <c r="CL63" s="443"/>
      <c r="CM63" s="443"/>
      <c r="CN63" s="443"/>
      <c r="CO63" s="443"/>
      <c r="CP63" s="443"/>
      <c r="CQ63" s="443"/>
      <c r="CR63" s="443"/>
      <c r="CS63" s="443"/>
      <c r="CT63" s="443"/>
      <c r="CU63" s="443"/>
      <c r="CV63" s="443"/>
      <c r="CW63" s="443"/>
      <c r="CX63" s="443"/>
      <c r="CY63" s="443"/>
      <c r="CZ63" s="443"/>
      <c r="DA63" s="444"/>
    </row>
    <row r="64" spans="1:105" s="10" customFormat="1" ht="45" customHeight="1" x14ac:dyDescent="0.2">
      <c r="A64" s="386" t="s">
        <v>39</v>
      </c>
      <c r="B64" s="386"/>
      <c r="C64" s="386"/>
      <c r="D64" s="386"/>
      <c r="E64" s="386"/>
      <c r="F64" s="386"/>
      <c r="G64" s="386"/>
      <c r="H64" s="386"/>
      <c r="I64" s="386"/>
      <c r="J64" s="386"/>
      <c r="K64" s="11"/>
      <c r="L64" s="384" t="s">
        <v>826</v>
      </c>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c r="AJ64" s="384"/>
      <c r="AK64" s="384"/>
      <c r="AL64" s="384"/>
      <c r="AM64" s="384"/>
      <c r="AN64" s="384"/>
      <c r="AO64" s="384"/>
      <c r="AP64" s="384"/>
      <c r="AQ64" s="384"/>
      <c r="AR64" s="384"/>
      <c r="AS64" s="384"/>
      <c r="AT64" s="384"/>
      <c r="AU64" s="384"/>
      <c r="AV64" s="384"/>
      <c r="AW64" s="384"/>
      <c r="AX64" s="384"/>
      <c r="AY64" s="384"/>
      <c r="AZ64" s="384"/>
      <c r="BA64" s="384"/>
      <c r="BB64" s="384"/>
      <c r="BC64" s="384"/>
      <c r="BD64" s="385"/>
      <c r="BE64" s="383"/>
      <c r="BF64" s="383"/>
      <c r="BG64" s="383"/>
      <c r="BH64" s="383"/>
      <c r="BI64" s="383"/>
      <c r="BJ64" s="383"/>
      <c r="BK64" s="383"/>
      <c r="BL64" s="383"/>
      <c r="BM64" s="383"/>
      <c r="BN64" s="383"/>
      <c r="BO64" s="383"/>
      <c r="BP64" s="383"/>
      <c r="BQ64" s="383"/>
      <c r="BR64" s="383"/>
      <c r="BS64" s="383"/>
      <c r="BT64" s="380">
        <v>0</v>
      </c>
      <c r="BU64" s="381"/>
      <c r="BV64" s="381"/>
      <c r="BW64" s="381"/>
      <c r="BX64" s="381"/>
      <c r="BY64" s="381"/>
      <c r="BZ64" s="381"/>
      <c r="CA64" s="381"/>
      <c r="CB64" s="381"/>
      <c r="CC64" s="381"/>
      <c r="CD64" s="381"/>
      <c r="CE64" s="381"/>
      <c r="CF64" s="381"/>
      <c r="CG64" s="381"/>
      <c r="CH64" s="381"/>
      <c r="CI64" s="381"/>
      <c r="CJ64" s="382"/>
      <c r="CK64" s="380">
        <f>83500000/1000</f>
        <v>83500</v>
      </c>
      <c r="CL64" s="381"/>
      <c r="CM64" s="381"/>
      <c r="CN64" s="381"/>
      <c r="CO64" s="381"/>
      <c r="CP64" s="381"/>
      <c r="CQ64" s="381"/>
      <c r="CR64" s="381"/>
      <c r="CS64" s="381"/>
      <c r="CT64" s="381"/>
      <c r="CU64" s="381"/>
      <c r="CV64" s="381"/>
      <c r="CW64" s="381"/>
      <c r="CX64" s="381"/>
      <c r="CY64" s="381"/>
      <c r="CZ64" s="381"/>
      <c r="DA64" s="382"/>
    </row>
    <row r="65" spans="1:105" s="10" customFormat="1" ht="30" hidden="1" customHeight="1" x14ac:dyDescent="0.2">
      <c r="A65" s="386" t="s">
        <v>40</v>
      </c>
      <c r="B65" s="386"/>
      <c r="C65" s="386"/>
      <c r="D65" s="386"/>
      <c r="E65" s="386"/>
      <c r="F65" s="386"/>
      <c r="G65" s="386"/>
      <c r="H65" s="386"/>
      <c r="I65" s="386"/>
      <c r="J65" s="386"/>
      <c r="K65" s="11"/>
      <c r="L65" s="384" t="s">
        <v>827</v>
      </c>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4"/>
      <c r="AT65" s="384"/>
      <c r="AU65" s="384"/>
      <c r="AV65" s="384"/>
      <c r="AW65" s="384"/>
      <c r="AX65" s="384"/>
      <c r="AY65" s="384"/>
      <c r="AZ65" s="384"/>
      <c r="BA65" s="384"/>
      <c r="BB65" s="384"/>
      <c r="BC65" s="384"/>
      <c r="BD65" s="385"/>
      <c r="BE65" s="383"/>
      <c r="BF65" s="383"/>
      <c r="BG65" s="383"/>
      <c r="BH65" s="383"/>
      <c r="BI65" s="383"/>
      <c r="BJ65" s="383"/>
      <c r="BK65" s="383"/>
      <c r="BL65" s="383"/>
      <c r="BM65" s="383"/>
      <c r="BN65" s="383"/>
      <c r="BO65" s="383"/>
      <c r="BP65" s="383"/>
      <c r="BQ65" s="383"/>
      <c r="BR65" s="383"/>
      <c r="BS65" s="383"/>
      <c r="BT65" s="380">
        <v>0</v>
      </c>
      <c r="BU65" s="381"/>
      <c r="BV65" s="381"/>
      <c r="BW65" s="381"/>
      <c r="BX65" s="381"/>
      <c r="BY65" s="381"/>
      <c r="BZ65" s="381"/>
      <c r="CA65" s="381"/>
      <c r="CB65" s="381"/>
      <c r="CC65" s="381"/>
      <c r="CD65" s="381"/>
      <c r="CE65" s="381"/>
      <c r="CF65" s="381"/>
      <c r="CG65" s="381"/>
      <c r="CH65" s="381"/>
      <c r="CI65" s="381"/>
      <c r="CJ65" s="382"/>
      <c r="CK65" s="380">
        <v>0</v>
      </c>
      <c r="CL65" s="381"/>
      <c r="CM65" s="381"/>
      <c r="CN65" s="381"/>
      <c r="CO65" s="381"/>
      <c r="CP65" s="381"/>
      <c r="CQ65" s="381"/>
      <c r="CR65" s="381"/>
      <c r="CS65" s="381"/>
      <c r="CT65" s="381"/>
      <c r="CU65" s="381"/>
      <c r="CV65" s="381"/>
      <c r="CW65" s="381"/>
      <c r="CX65" s="381"/>
      <c r="CY65" s="381"/>
      <c r="CZ65" s="381"/>
      <c r="DA65" s="382"/>
    </row>
    <row r="66" spans="1:105" s="10" customFormat="1" ht="60" hidden="1" customHeight="1" x14ac:dyDescent="0.2">
      <c r="A66" s="386" t="s">
        <v>41</v>
      </c>
      <c r="B66" s="386"/>
      <c r="C66" s="386"/>
      <c r="D66" s="386"/>
      <c r="E66" s="386"/>
      <c r="F66" s="386"/>
      <c r="G66" s="386"/>
      <c r="H66" s="386"/>
      <c r="I66" s="386"/>
      <c r="J66" s="386"/>
      <c r="K66" s="11"/>
      <c r="L66" s="384" t="s">
        <v>828</v>
      </c>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c r="AJ66" s="384"/>
      <c r="AK66" s="384"/>
      <c r="AL66" s="384"/>
      <c r="AM66" s="384"/>
      <c r="AN66" s="384"/>
      <c r="AO66" s="384"/>
      <c r="AP66" s="384"/>
      <c r="AQ66" s="384"/>
      <c r="AR66" s="384"/>
      <c r="AS66" s="384"/>
      <c r="AT66" s="384"/>
      <c r="AU66" s="384"/>
      <c r="AV66" s="384"/>
      <c r="AW66" s="384"/>
      <c r="AX66" s="384"/>
      <c r="AY66" s="384"/>
      <c r="AZ66" s="384"/>
      <c r="BA66" s="384"/>
      <c r="BB66" s="384"/>
      <c r="BC66" s="384"/>
      <c r="BD66" s="385"/>
      <c r="BE66" s="383"/>
      <c r="BF66" s="383"/>
      <c r="BG66" s="383"/>
      <c r="BH66" s="383"/>
      <c r="BI66" s="383"/>
      <c r="BJ66" s="383"/>
      <c r="BK66" s="383"/>
      <c r="BL66" s="383"/>
      <c r="BM66" s="383"/>
      <c r="BN66" s="383"/>
      <c r="BO66" s="383"/>
      <c r="BP66" s="383"/>
      <c r="BQ66" s="383"/>
      <c r="BR66" s="383"/>
      <c r="BS66" s="383"/>
      <c r="BT66" s="380">
        <v>0</v>
      </c>
      <c r="BU66" s="381"/>
      <c r="BV66" s="381"/>
      <c r="BW66" s="381"/>
      <c r="BX66" s="381"/>
      <c r="BY66" s="381"/>
      <c r="BZ66" s="381"/>
      <c r="CA66" s="381"/>
      <c r="CB66" s="381"/>
      <c r="CC66" s="381"/>
      <c r="CD66" s="381"/>
      <c r="CE66" s="381"/>
      <c r="CF66" s="381"/>
      <c r="CG66" s="381"/>
      <c r="CH66" s="381"/>
      <c r="CI66" s="381"/>
      <c r="CJ66" s="382"/>
      <c r="CK66" s="380">
        <v>0</v>
      </c>
      <c r="CL66" s="381"/>
      <c r="CM66" s="381"/>
      <c r="CN66" s="381"/>
      <c r="CO66" s="381"/>
      <c r="CP66" s="381"/>
      <c r="CQ66" s="381"/>
      <c r="CR66" s="381"/>
      <c r="CS66" s="381"/>
      <c r="CT66" s="381"/>
      <c r="CU66" s="381"/>
      <c r="CV66" s="381"/>
      <c r="CW66" s="381"/>
      <c r="CX66" s="381"/>
      <c r="CY66" s="381"/>
      <c r="CZ66" s="381"/>
      <c r="DA66" s="382"/>
    </row>
    <row r="67" spans="1:105" s="10" customFormat="1" ht="35.25" hidden="1" customHeight="1" x14ac:dyDescent="0.2">
      <c r="A67" s="386" t="s">
        <v>42</v>
      </c>
      <c r="B67" s="386"/>
      <c r="C67" s="386"/>
      <c r="D67" s="386"/>
      <c r="E67" s="386"/>
      <c r="F67" s="386"/>
      <c r="G67" s="386"/>
      <c r="H67" s="386"/>
      <c r="I67" s="386"/>
      <c r="J67" s="386"/>
      <c r="K67" s="11"/>
      <c r="L67" s="384" t="s">
        <v>829</v>
      </c>
      <c r="M67" s="384"/>
      <c r="N67" s="384"/>
      <c r="O67" s="384"/>
      <c r="P67" s="384"/>
      <c r="Q67" s="384"/>
      <c r="R67" s="384"/>
      <c r="S67" s="384"/>
      <c r="T67" s="384"/>
      <c r="U67" s="384"/>
      <c r="V67" s="384"/>
      <c r="W67" s="384"/>
      <c r="X67" s="384"/>
      <c r="Y67" s="384"/>
      <c r="Z67" s="384"/>
      <c r="AA67" s="384"/>
      <c r="AB67" s="384"/>
      <c r="AC67" s="384"/>
      <c r="AD67" s="384"/>
      <c r="AE67" s="384"/>
      <c r="AF67" s="384"/>
      <c r="AG67" s="384"/>
      <c r="AH67" s="384"/>
      <c r="AI67" s="384"/>
      <c r="AJ67" s="384"/>
      <c r="AK67" s="384"/>
      <c r="AL67" s="384"/>
      <c r="AM67" s="384"/>
      <c r="AN67" s="384"/>
      <c r="AO67" s="384"/>
      <c r="AP67" s="384"/>
      <c r="AQ67" s="384"/>
      <c r="AR67" s="384"/>
      <c r="AS67" s="384"/>
      <c r="AT67" s="384"/>
      <c r="AU67" s="384"/>
      <c r="AV67" s="384"/>
      <c r="AW67" s="384"/>
      <c r="AX67" s="384"/>
      <c r="AY67" s="384"/>
      <c r="AZ67" s="384"/>
      <c r="BA67" s="384"/>
      <c r="BB67" s="384"/>
      <c r="BC67" s="384"/>
      <c r="BD67" s="385"/>
      <c r="BE67" s="383"/>
      <c r="BF67" s="383"/>
      <c r="BG67" s="383"/>
      <c r="BH67" s="383"/>
      <c r="BI67" s="383"/>
      <c r="BJ67" s="383"/>
      <c r="BK67" s="383"/>
      <c r="BL67" s="383"/>
      <c r="BM67" s="383"/>
      <c r="BN67" s="383"/>
      <c r="BO67" s="383"/>
      <c r="BP67" s="383"/>
      <c r="BQ67" s="383"/>
      <c r="BR67" s="383"/>
      <c r="BS67" s="383"/>
      <c r="BT67" s="380">
        <v>0</v>
      </c>
      <c r="BU67" s="381"/>
      <c r="BV67" s="381"/>
      <c r="BW67" s="381"/>
      <c r="BX67" s="381"/>
      <c r="BY67" s="381"/>
      <c r="BZ67" s="381"/>
      <c r="CA67" s="381"/>
      <c r="CB67" s="381"/>
      <c r="CC67" s="381"/>
      <c r="CD67" s="381"/>
      <c r="CE67" s="381"/>
      <c r="CF67" s="381"/>
      <c r="CG67" s="381"/>
      <c r="CH67" s="381"/>
      <c r="CI67" s="381"/>
      <c r="CJ67" s="382"/>
      <c r="CK67" s="380">
        <v>0</v>
      </c>
      <c r="CL67" s="381"/>
      <c r="CM67" s="381"/>
      <c r="CN67" s="381"/>
      <c r="CO67" s="381"/>
      <c r="CP67" s="381"/>
      <c r="CQ67" s="381"/>
      <c r="CR67" s="381"/>
      <c r="CS67" s="381"/>
      <c r="CT67" s="381"/>
      <c r="CU67" s="381"/>
      <c r="CV67" s="381"/>
      <c r="CW67" s="381"/>
      <c r="CX67" s="381"/>
      <c r="CY67" s="381"/>
      <c r="CZ67" s="381"/>
      <c r="DA67" s="382"/>
    </row>
    <row r="68" spans="1:105" s="10" customFormat="1" ht="60" hidden="1" customHeight="1" x14ac:dyDescent="0.2">
      <c r="A68" s="386" t="s">
        <v>43</v>
      </c>
      <c r="B68" s="386"/>
      <c r="C68" s="386"/>
      <c r="D68" s="386"/>
      <c r="E68" s="386"/>
      <c r="F68" s="386"/>
      <c r="G68" s="386"/>
      <c r="H68" s="386"/>
      <c r="I68" s="386"/>
      <c r="J68" s="386"/>
      <c r="K68" s="11"/>
      <c r="L68" s="384" t="s">
        <v>632</v>
      </c>
      <c r="M68" s="384"/>
      <c r="N68" s="384"/>
      <c r="O68" s="384"/>
      <c r="P68" s="384"/>
      <c r="Q68" s="384"/>
      <c r="R68" s="384"/>
      <c r="S68" s="384"/>
      <c r="T68" s="384"/>
      <c r="U68" s="384"/>
      <c r="V68" s="384"/>
      <c r="W68" s="384"/>
      <c r="X68" s="384"/>
      <c r="Y68" s="384"/>
      <c r="Z68" s="384"/>
      <c r="AA68" s="384"/>
      <c r="AB68" s="384"/>
      <c r="AC68" s="384"/>
      <c r="AD68" s="384"/>
      <c r="AE68" s="384"/>
      <c r="AF68" s="384"/>
      <c r="AG68" s="384"/>
      <c r="AH68" s="384"/>
      <c r="AI68" s="384"/>
      <c r="AJ68" s="384"/>
      <c r="AK68" s="384"/>
      <c r="AL68" s="384"/>
      <c r="AM68" s="384"/>
      <c r="AN68" s="384"/>
      <c r="AO68" s="384"/>
      <c r="AP68" s="384"/>
      <c r="AQ68" s="384"/>
      <c r="AR68" s="384"/>
      <c r="AS68" s="384"/>
      <c r="AT68" s="384"/>
      <c r="AU68" s="384"/>
      <c r="AV68" s="384"/>
      <c r="AW68" s="384"/>
      <c r="AX68" s="384"/>
      <c r="AY68" s="384"/>
      <c r="AZ68" s="384"/>
      <c r="BA68" s="384"/>
      <c r="BB68" s="384"/>
      <c r="BC68" s="384"/>
      <c r="BD68" s="385"/>
      <c r="BE68" s="383"/>
      <c r="BF68" s="383"/>
      <c r="BG68" s="383"/>
      <c r="BH68" s="383"/>
      <c r="BI68" s="383"/>
      <c r="BJ68" s="383"/>
      <c r="BK68" s="383"/>
      <c r="BL68" s="383"/>
      <c r="BM68" s="383"/>
      <c r="BN68" s="383"/>
      <c r="BO68" s="383"/>
      <c r="BP68" s="383"/>
      <c r="BQ68" s="383"/>
      <c r="BR68" s="383"/>
      <c r="BS68" s="383"/>
      <c r="BT68" s="380">
        <v>0</v>
      </c>
      <c r="BU68" s="381"/>
      <c r="BV68" s="381"/>
      <c r="BW68" s="381"/>
      <c r="BX68" s="381"/>
      <c r="BY68" s="381"/>
      <c r="BZ68" s="381"/>
      <c r="CA68" s="381"/>
      <c r="CB68" s="381"/>
      <c r="CC68" s="381"/>
      <c r="CD68" s="381"/>
      <c r="CE68" s="381"/>
      <c r="CF68" s="381"/>
      <c r="CG68" s="381"/>
      <c r="CH68" s="381"/>
      <c r="CI68" s="381"/>
      <c r="CJ68" s="382"/>
      <c r="CK68" s="380">
        <v>0</v>
      </c>
      <c r="CL68" s="381"/>
      <c r="CM68" s="381"/>
      <c r="CN68" s="381"/>
      <c r="CO68" s="381"/>
      <c r="CP68" s="381"/>
      <c r="CQ68" s="381"/>
      <c r="CR68" s="381"/>
      <c r="CS68" s="381"/>
      <c r="CT68" s="381"/>
      <c r="CU68" s="381"/>
      <c r="CV68" s="381"/>
      <c r="CW68" s="381"/>
      <c r="CX68" s="381"/>
      <c r="CY68" s="381"/>
      <c r="CZ68" s="381"/>
      <c r="DA68" s="382"/>
    </row>
    <row r="69" spans="1:105" s="10" customFormat="1" ht="60" hidden="1" customHeight="1" x14ac:dyDescent="0.2">
      <c r="A69" s="386" t="s">
        <v>103</v>
      </c>
      <c r="B69" s="386"/>
      <c r="C69" s="386"/>
      <c r="D69" s="386"/>
      <c r="E69" s="386"/>
      <c r="F69" s="386"/>
      <c r="G69" s="386"/>
      <c r="H69" s="386"/>
      <c r="I69" s="386"/>
      <c r="J69" s="386"/>
      <c r="K69" s="11"/>
      <c r="L69" s="384" t="s">
        <v>633</v>
      </c>
      <c r="M69" s="384"/>
      <c r="N69" s="384"/>
      <c r="O69" s="384"/>
      <c r="P69" s="384"/>
      <c r="Q69" s="384"/>
      <c r="R69" s="384"/>
      <c r="S69" s="384"/>
      <c r="T69" s="384"/>
      <c r="U69" s="384"/>
      <c r="V69" s="384"/>
      <c r="W69" s="384"/>
      <c r="X69" s="384"/>
      <c r="Y69" s="384"/>
      <c r="Z69" s="384"/>
      <c r="AA69" s="384"/>
      <c r="AB69" s="384"/>
      <c r="AC69" s="384"/>
      <c r="AD69" s="384"/>
      <c r="AE69" s="384"/>
      <c r="AF69" s="384"/>
      <c r="AG69" s="384"/>
      <c r="AH69" s="384"/>
      <c r="AI69" s="384"/>
      <c r="AJ69" s="384"/>
      <c r="AK69" s="384"/>
      <c r="AL69" s="384"/>
      <c r="AM69" s="384"/>
      <c r="AN69" s="384"/>
      <c r="AO69" s="384"/>
      <c r="AP69" s="384"/>
      <c r="AQ69" s="384"/>
      <c r="AR69" s="384"/>
      <c r="AS69" s="384"/>
      <c r="AT69" s="384"/>
      <c r="AU69" s="384"/>
      <c r="AV69" s="384"/>
      <c r="AW69" s="384"/>
      <c r="AX69" s="384"/>
      <c r="AY69" s="384"/>
      <c r="AZ69" s="384"/>
      <c r="BA69" s="384"/>
      <c r="BB69" s="384"/>
      <c r="BC69" s="384"/>
      <c r="BD69" s="385"/>
      <c r="BE69" s="383"/>
      <c r="BF69" s="383"/>
      <c r="BG69" s="383"/>
      <c r="BH69" s="383"/>
      <c r="BI69" s="383"/>
      <c r="BJ69" s="383"/>
      <c r="BK69" s="383"/>
      <c r="BL69" s="383"/>
      <c r="BM69" s="383"/>
      <c r="BN69" s="383"/>
      <c r="BO69" s="383"/>
      <c r="BP69" s="383"/>
      <c r="BQ69" s="383"/>
      <c r="BR69" s="383"/>
      <c r="BS69" s="383"/>
      <c r="BT69" s="380">
        <v>0</v>
      </c>
      <c r="BU69" s="381"/>
      <c r="BV69" s="381"/>
      <c r="BW69" s="381"/>
      <c r="BX69" s="381"/>
      <c r="BY69" s="381"/>
      <c r="BZ69" s="381"/>
      <c r="CA69" s="381"/>
      <c r="CB69" s="381"/>
      <c r="CC69" s="381"/>
      <c r="CD69" s="381"/>
      <c r="CE69" s="381"/>
      <c r="CF69" s="381"/>
      <c r="CG69" s="381"/>
      <c r="CH69" s="381"/>
      <c r="CI69" s="381"/>
      <c r="CJ69" s="382"/>
      <c r="CK69" s="380">
        <v>0</v>
      </c>
      <c r="CL69" s="381"/>
      <c r="CM69" s="381"/>
      <c r="CN69" s="381"/>
      <c r="CO69" s="381"/>
      <c r="CP69" s="381"/>
      <c r="CQ69" s="381"/>
      <c r="CR69" s="381"/>
      <c r="CS69" s="381"/>
      <c r="CT69" s="381"/>
      <c r="CU69" s="381"/>
      <c r="CV69" s="381"/>
      <c r="CW69" s="381"/>
      <c r="CX69" s="381"/>
      <c r="CY69" s="381"/>
      <c r="CZ69" s="381"/>
      <c r="DA69" s="382"/>
    </row>
    <row r="70" spans="1:105" s="10" customFormat="1" ht="30.75" hidden="1" customHeight="1" x14ac:dyDescent="0.2">
      <c r="A70" s="386" t="s">
        <v>105</v>
      </c>
      <c r="B70" s="386"/>
      <c r="C70" s="386"/>
      <c r="D70" s="386"/>
      <c r="E70" s="386"/>
      <c r="F70" s="386"/>
      <c r="G70" s="386"/>
      <c r="H70" s="386"/>
      <c r="I70" s="386"/>
      <c r="J70" s="386"/>
      <c r="K70" s="11"/>
      <c r="L70" s="384" t="s">
        <v>634</v>
      </c>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384"/>
      <c r="AK70" s="384"/>
      <c r="AL70" s="384"/>
      <c r="AM70" s="384"/>
      <c r="AN70" s="384"/>
      <c r="AO70" s="384"/>
      <c r="AP70" s="384"/>
      <c r="AQ70" s="384"/>
      <c r="AR70" s="384"/>
      <c r="AS70" s="384"/>
      <c r="AT70" s="384"/>
      <c r="AU70" s="384"/>
      <c r="AV70" s="384"/>
      <c r="AW70" s="384"/>
      <c r="AX70" s="384"/>
      <c r="AY70" s="384"/>
      <c r="AZ70" s="384"/>
      <c r="BA70" s="384"/>
      <c r="BB70" s="384"/>
      <c r="BC70" s="384"/>
      <c r="BD70" s="385"/>
      <c r="BE70" s="383"/>
      <c r="BF70" s="383"/>
      <c r="BG70" s="383"/>
      <c r="BH70" s="383"/>
      <c r="BI70" s="383"/>
      <c r="BJ70" s="383"/>
      <c r="BK70" s="383"/>
      <c r="BL70" s="383"/>
      <c r="BM70" s="383"/>
      <c r="BN70" s="383"/>
      <c r="BO70" s="383"/>
      <c r="BP70" s="383"/>
      <c r="BQ70" s="383"/>
      <c r="BR70" s="383"/>
      <c r="BS70" s="383"/>
      <c r="BT70" s="380">
        <v>0</v>
      </c>
      <c r="BU70" s="381"/>
      <c r="BV70" s="381"/>
      <c r="BW70" s="381"/>
      <c r="BX70" s="381"/>
      <c r="BY70" s="381"/>
      <c r="BZ70" s="381"/>
      <c r="CA70" s="381"/>
      <c r="CB70" s="381"/>
      <c r="CC70" s="381"/>
      <c r="CD70" s="381"/>
      <c r="CE70" s="381"/>
      <c r="CF70" s="381"/>
      <c r="CG70" s="381"/>
      <c r="CH70" s="381"/>
      <c r="CI70" s="381"/>
      <c r="CJ70" s="382"/>
      <c r="CK70" s="380">
        <v>0</v>
      </c>
      <c r="CL70" s="381"/>
      <c r="CM70" s="381"/>
      <c r="CN70" s="381"/>
      <c r="CO70" s="381"/>
      <c r="CP70" s="381"/>
      <c r="CQ70" s="381"/>
      <c r="CR70" s="381"/>
      <c r="CS70" s="381"/>
      <c r="CT70" s="381"/>
      <c r="CU70" s="381"/>
      <c r="CV70" s="381"/>
      <c r="CW70" s="381"/>
      <c r="CX70" s="381"/>
      <c r="CY70" s="381"/>
      <c r="CZ70" s="381"/>
      <c r="DA70" s="382"/>
    </row>
    <row r="71" spans="1:105" s="10" customFormat="1" ht="30" hidden="1" customHeight="1" x14ac:dyDescent="0.2">
      <c r="A71" s="386" t="s">
        <v>106</v>
      </c>
      <c r="B71" s="386"/>
      <c r="C71" s="386"/>
      <c r="D71" s="386"/>
      <c r="E71" s="386"/>
      <c r="F71" s="386"/>
      <c r="G71" s="386"/>
      <c r="H71" s="386"/>
      <c r="I71" s="386"/>
      <c r="J71" s="386"/>
      <c r="K71" s="11"/>
      <c r="L71" s="384" t="s">
        <v>635</v>
      </c>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4"/>
      <c r="AM71" s="384"/>
      <c r="AN71" s="384"/>
      <c r="AO71" s="384"/>
      <c r="AP71" s="384"/>
      <c r="AQ71" s="384"/>
      <c r="AR71" s="384"/>
      <c r="AS71" s="384"/>
      <c r="AT71" s="384"/>
      <c r="AU71" s="384"/>
      <c r="AV71" s="384"/>
      <c r="AW71" s="384"/>
      <c r="AX71" s="384"/>
      <c r="AY71" s="384"/>
      <c r="AZ71" s="384"/>
      <c r="BA71" s="384"/>
      <c r="BB71" s="384"/>
      <c r="BC71" s="384"/>
      <c r="BD71" s="385"/>
      <c r="BE71" s="383"/>
      <c r="BF71" s="383"/>
      <c r="BG71" s="383"/>
      <c r="BH71" s="383"/>
      <c r="BI71" s="383"/>
      <c r="BJ71" s="383"/>
      <c r="BK71" s="383"/>
      <c r="BL71" s="383"/>
      <c r="BM71" s="383"/>
      <c r="BN71" s="383"/>
      <c r="BO71" s="383"/>
      <c r="BP71" s="383"/>
      <c r="BQ71" s="383"/>
      <c r="BR71" s="383"/>
      <c r="BS71" s="383"/>
      <c r="BT71" s="380">
        <v>0</v>
      </c>
      <c r="BU71" s="381"/>
      <c r="BV71" s="381"/>
      <c r="BW71" s="381"/>
      <c r="BX71" s="381"/>
      <c r="BY71" s="381"/>
      <c r="BZ71" s="381"/>
      <c r="CA71" s="381"/>
      <c r="CB71" s="381"/>
      <c r="CC71" s="381"/>
      <c r="CD71" s="381"/>
      <c r="CE71" s="381"/>
      <c r="CF71" s="381"/>
      <c r="CG71" s="381"/>
      <c r="CH71" s="381"/>
      <c r="CI71" s="381"/>
      <c r="CJ71" s="382"/>
      <c r="CK71" s="380">
        <v>0</v>
      </c>
      <c r="CL71" s="381"/>
      <c r="CM71" s="381"/>
      <c r="CN71" s="381"/>
      <c r="CO71" s="381"/>
      <c r="CP71" s="381"/>
      <c r="CQ71" s="381"/>
      <c r="CR71" s="381"/>
      <c r="CS71" s="381"/>
      <c r="CT71" s="381"/>
      <c r="CU71" s="381"/>
      <c r="CV71" s="381"/>
      <c r="CW71" s="381"/>
      <c r="CX71" s="381"/>
      <c r="CY71" s="381"/>
      <c r="CZ71" s="381"/>
      <c r="DA71" s="382"/>
    </row>
    <row r="72" spans="1:105" s="10" customFormat="1" ht="30" customHeight="1" x14ac:dyDescent="0.2">
      <c r="A72" s="402" t="s">
        <v>108</v>
      </c>
      <c r="B72" s="402"/>
      <c r="C72" s="402"/>
      <c r="D72" s="402"/>
      <c r="E72" s="402"/>
      <c r="F72" s="402"/>
      <c r="G72" s="402"/>
      <c r="H72" s="402"/>
      <c r="I72" s="402"/>
      <c r="J72" s="402"/>
      <c r="K72" s="24"/>
      <c r="L72" s="403" t="s">
        <v>636</v>
      </c>
      <c r="M72" s="403"/>
      <c r="N72" s="403"/>
      <c r="O72" s="403"/>
      <c r="P72" s="403"/>
      <c r="Q72" s="403"/>
      <c r="R72" s="403"/>
      <c r="S72" s="403"/>
      <c r="T72" s="403"/>
      <c r="U72" s="403"/>
      <c r="V72" s="403"/>
      <c r="W72" s="403"/>
      <c r="X72" s="403"/>
      <c r="Y72" s="403"/>
      <c r="Z72" s="403"/>
      <c r="AA72" s="403"/>
      <c r="AB72" s="403"/>
      <c r="AC72" s="403"/>
      <c r="AD72" s="403"/>
      <c r="AE72" s="403"/>
      <c r="AF72" s="403"/>
      <c r="AG72" s="403"/>
      <c r="AH72" s="403"/>
      <c r="AI72" s="403"/>
      <c r="AJ72" s="403"/>
      <c r="AK72" s="403"/>
      <c r="AL72" s="403"/>
      <c r="AM72" s="403"/>
      <c r="AN72" s="403"/>
      <c r="AO72" s="403"/>
      <c r="AP72" s="403"/>
      <c r="AQ72" s="403"/>
      <c r="AR72" s="403"/>
      <c r="AS72" s="403"/>
      <c r="AT72" s="403"/>
      <c r="AU72" s="403"/>
      <c r="AV72" s="403"/>
      <c r="AW72" s="403"/>
      <c r="AX72" s="403"/>
      <c r="AY72" s="403"/>
      <c r="AZ72" s="403"/>
      <c r="BA72" s="403"/>
      <c r="BB72" s="403"/>
      <c r="BC72" s="403"/>
      <c r="BD72" s="404"/>
      <c r="BE72" s="412" t="s">
        <v>126</v>
      </c>
      <c r="BF72" s="412"/>
      <c r="BG72" s="412"/>
      <c r="BH72" s="412"/>
      <c r="BI72" s="412"/>
      <c r="BJ72" s="412"/>
      <c r="BK72" s="412"/>
      <c r="BL72" s="412"/>
      <c r="BM72" s="412"/>
      <c r="BN72" s="412"/>
      <c r="BO72" s="412"/>
      <c r="BP72" s="412"/>
      <c r="BQ72" s="412"/>
      <c r="BR72" s="412"/>
      <c r="BS72" s="412"/>
      <c r="BT72" s="482" t="s">
        <v>1168</v>
      </c>
      <c r="BU72" s="483"/>
      <c r="BV72" s="483"/>
      <c r="BW72" s="483"/>
      <c r="BX72" s="483"/>
      <c r="BY72" s="483"/>
      <c r="BZ72" s="483"/>
      <c r="CA72" s="483"/>
      <c r="CB72" s="483"/>
      <c r="CC72" s="483"/>
      <c r="CD72" s="483"/>
      <c r="CE72" s="483"/>
      <c r="CF72" s="483"/>
      <c r="CG72" s="483"/>
      <c r="CH72" s="483"/>
      <c r="CI72" s="483"/>
      <c r="CJ72" s="484"/>
      <c r="CK72" s="406">
        <v>83261</v>
      </c>
      <c r="CL72" s="407"/>
      <c r="CM72" s="407"/>
      <c r="CN72" s="407"/>
      <c r="CO72" s="407"/>
      <c r="CP72" s="407"/>
      <c r="CQ72" s="407"/>
      <c r="CR72" s="407"/>
      <c r="CS72" s="407"/>
      <c r="CT72" s="407"/>
      <c r="CU72" s="407"/>
      <c r="CV72" s="407"/>
      <c r="CW72" s="407"/>
      <c r="CX72" s="407"/>
      <c r="CY72" s="407"/>
      <c r="CZ72" s="407"/>
      <c r="DA72" s="408"/>
    </row>
    <row r="73" spans="1:105" s="10" customFormat="1" ht="30" customHeight="1" x14ac:dyDescent="0.2">
      <c r="A73" s="402" t="s">
        <v>109</v>
      </c>
      <c r="B73" s="402"/>
      <c r="C73" s="402"/>
      <c r="D73" s="402"/>
      <c r="E73" s="402"/>
      <c r="F73" s="402"/>
      <c r="G73" s="402"/>
      <c r="H73" s="402"/>
      <c r="I73" s="402"/>
      <c r="J73" s="402"/>
      <c r="K73" s="24"/>
      <c r="L73" s="403" t="s">
        <v>637</v>
      </c>
      <c r="M73" s="403"/>
      <c r="N73" s="403"/>
      <c r="O73" s="403"/>
      <c r="P73" s="403"/>
      <c r="Q73" s="403"/>
      <c r="R73" s="403"/>
      <c r="S73" s="403"/>
      <c r="T73" s="403"/>
      <c r="U73" s="403"/>
      <c r="V73" s="403"/>
      <c r="W73" s="403"/>
      <c r="X73" s="403"/>
      <c r="Y73" s="403"/>
      <c r="Z73" s="403"/>
      <c r="AA73" s="403"/>
      <c r="AB73" s="403"/>
      <c r="AC73" s="403"/>
      <c r="AD73" s="403"/>
      <c r="AE73" s="403"/>
      <c r="AF73" s="403"/>
      <c r="AG73" s="403"/>
      <c r="AH73" s="403"/>
      <c r="AI73" s="403"/>
      <c r="AJ73" s="403"/>
      <c r="AK73" s="403"/>
      <c r="AL73" s="403"/>
      <c r="AM73" s="403"/>
      <c r="AN73" s="403"/>
      <c r="AO73" s="403"/>
      <c r="AP73" s="403"/>
      <c r="AQ73" s="403"/>
      <c r="AR73" s="403"/>
      <c r="AS73" s="403"/>
      <c r="AT73" s="403"/>
      <c r="AU73" s="403"/>
      <c r="AV73" s="403"/>
      <c r="AW73" s="403"/>
      <c r="AX73" s="403"/>
      <c r="AY73" s="403"/>
      <c r="AZ73" s="403"/>
      <c r="BA73" s="403"/>
      <c r="BB73" s="403"/>
      <c r="BC73" s="403"/>
      <c r="BD73" s="404"/>
      <c r="BE73" s="412" t="s">
        <v>126</v>
      </c>
      <c r="BF73" s="412"/>
      <c r="BG73" s="412"/>
      <c r="BH73" s="412"/>
      <c r="BI73" s="412"/>
      <c r="BJ73" s="412"/>
      <c r="BK73" s="412"/>
      <c r="BL73" s="412"/>
      <c r="BM73" s="412"/>
      <c r="BN73" s="412"/>
      <c r="BO73" s="412"/>
      <c r="BP73" s="412"/>
      <c r="BQ73" s="412"/>
      <c r="BR73" s="412"/>
      <c r="BS73" s="412"/>
      <c r="BT73" s="406">
        <v>634</v>
      </c>
      <c r="BU73" s="407"/>
      <c r="BV73" s="407"/>
      <c r="BW73" s="407"/>
      <c r="BX73" s="407"/>
      <c r="BY73" s="407"/>
      <c r="BZ73" s="407"/>
      <c r="CA73" s="407"/>
      <c r="CB73" s="407"/>
      <c r="CC73" s="407"/>
      <c r="CD73" s="407"/>
      <c r="CE73" s="407"/>
      <c r="CF73" s="407"/>
      <c r="CG73" s="407"/>
      <c r="CH73" s="407"/>
      <c r="CI73" s="407"/>
      <c r="CJ73" s="408"/>
      <c r="CK73" s="482" t="s">
        <v>1242</v>
      </c>
      <c r="CL73" s="483"/>
      <c r="CM73" s="483"/>
      <c r="CN73" s="483"/>
      <c r="CO73" s="483"/>
      <c r="CP73" s="483"/>
      <c r="CQ73" s="483"/>
      <c r="CR73" s="483"/>
      <c r="CS73" s="483"/>
      <c r="CT73" s="483"/>
      <c r="CU73" s="483"/>
      <c r="CV73" s="483"/>
      <c r="CW73" s="483"/>
      <c r="CX73" s="483"/>
      <c r="CY73" s="483"/>
      <c r="CZ73" s="483"/>
      <c r="DA73" s="484"/>
    </row>
    <row r="74" spans="1:105" s="10" customFormat="1" ht="45" hidden="1" customHeight="1" x14ac:dyDescent="0.2">
      <c r="A74" s="386" t="s">
        <v>110</v>
      </c>
      <c r="B74" s="386"/>
      <c r="C74" s="386"/>
      <c r="D74" s="386"/>
      <c r="E74" s="386"/>
      <c r="F74" s="386"/>
      <c r="G74" s="386"/>
      <c r="H74" s="386"/>
      <c r="I74" s="386"/>
      <c r="J74" s="386"/>
      <c r="K74" s="11"/>
      <c r="L74" s="384" t="s">
        <v>638</v>
      </c>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c r="AJ74" s="384"/>
      <c r="AK74" s="384"/>
      <c r="AL74" s="384"/>
      <c r="AM74" s="384"/>
      <c r="AN74" s="384"/>
      <c r="AO74" s="384"/>
      <c r="AP74" s="384"/>
      <c r="AQ74" s="384"/>
      <c r="AR74" s="384"/>
      <c r="AS74" s="384"/>
      <c r="AT74" s="384"/>
      <c r="AU74" s="384"/>
      <c r="AV74" s="384"/>
      <c r="AW74" s="384"/>
      <c r="AX74" s="384"/>
      <c r="AY74" s="384"/>
      <c r="AZ74" s="384"/>
      <c r="BA74" s="384"/>
      <c r="BB74" s="384"/>
      <c r="BC74" s="384"/>
      <c r="BD74" s="385"/>
      <c r="BE74" s="383"/>
      <c r="BF74" s="383"/>
      <c r="BG74" s="383"/>
      <c r="BH74" s="383"/>
      <c r="BI74" s="383"/>
      <c r="BJ74" s="383"/>
      <c r="BK74" s="383"/>
      <c r="BL74" s="383"/>
      <c r="BM74" s="383"/>
      <c r="BN74" s="383"/>
      <c r="BO74" s="383"/>
      <c r="BP74" s="383"/>
      <c r="BQ74" s="383"/>
      <c r="BR74" s="383"/>
      <c r="BS74" s="383"/>
      <c r="BT74" s="380">
        <v>0</v>
      </c>
      <c r="BU74" s="381"/>
      <c r="BV74" s="381"/>
      <c r="BW74" s="381"/>
      <c r="BX74" s="381"/>
      <c r="BY74" s="381"/>
      <c r="BZ74" s="381"/>
      <c r="CA74" s="381"/>
      <c r="CB74" s="381"/>
      <c r="CC74" s="381"/>
      <c r="CD74" s="381"/>
      <c r="CE74" s="381"/>
      <c r="CF74" s="381"/>
      <c r="CG74" s="381"/>
      <c r="CH74" s="381"/>
      <c r="CI74" s="381"/>
      <c r="CJ74" s="382"/>
      <c r="CK74" s="380">
        <v>0</v>
      </c>
      <c r="CL74" s="381"/>
      <c r="CM74" s="381"/>
      <c r="CN74" s="381"/>
      <c r="CO74" s="381"/>
      <c r="CP74" s="381"/>
      <c r="CQ74" s="381"/>
      <c r="CR74" s="381"/>
      <c r="CS74" s="381"/>
      <c r="CT74" s="381"/>
      <c r="CU74" s="381"/>
      <c r="CV74" s="381"/>
      <c r="CW74" s="381"/>
      <c r="CX74" s="381"/>
      <c r="CY74" s="381"/>
      <c r="CZ74" s="381"/>
      <c r="DA74" s="382"/>
    </row>
    <row r="75" spans="1:105" s="10" customFormat="1" ht="30" customHeight="1" x14ac:dyDescent="0.2">
      <c r="A75" s="402" t="s">
        <v>111</v>
      </c>
      <c r="B75" s="402"/>
      <c r="C75" s="402"/>
      <c r="D75" s="402"/>
      <c r="E75" s="402"/>
      <c r="F75" s="402"/>
      <c r="G75" s="402"/>
      <c r="H75" s="402"/>
      <c r="I75" s="402"/>
      <c r="J75" s="402"/>
      <c r="K75" s="24"/>
      <c r="L75" s="529" t="s">
        <v>639</v>
      </c>
      <c r="M75" s="529"/>
      <c r="N75" s="529"/>
      <c r="O75" s="529"/>
      <c r="P75" s="529"/>
      <c r="Q75" s="529"/>
      <c r="R75" s="529"/>
      <c r="S75" s="529"/>
      <c r="T75" s="529"/>
      <c r="U75" s="529"/>
      <c r="V75" s="529"/>
      <c r="W75" s="529"/>
      <c r="X75" s="529"/>
      <c r="Y75" s="529"/>
      <c r="Z75" s="529"/>
      <c r="AA75" s="529"/>
      <c r="AB75" s="529"/>
      <c r="AC75" s="529"/>
      <c r="AD75" s="529"/>
      <c r="AE75" s="529"/>
      <c r="AF75" s="529"/>
      <c r="AG75" s="529"/>
      <c r="AH75" s="529"/>
      <c r="AI75" s="529"/>
      <c r="AJ75" s="529"/>
      <c r="AK75" s="529"/>
      <c r="AL75" s="529"/>
      <c r="AM75" s="529"/>
      <c r="AN75" s="529"/>
      <c r="AO75" s="529"/>
      <c r="AP75" s="529"/>
      <c r="AQ75" s="529"/>
      <c r="AR75" s="529"/>
      <c r="AS75" s="529"/>
      <c r="AT75" s="529"/>
      <c r="AU75" s="529"/>
      <c r="AV75" s="529"/>
      <c r="AW75" s="529"/>
      <c r="AX75" s="529"/>
      <c r="AY75" s="529"/>
      <c r="AZ75" s="529"/>
      <c r="BA75" s="529"/>
      <c r="BB75" s="529"/>
      <c r="BC75" s="529"/>
      <c r="BD75" s="530"/>
      <c r="BE75" s="412">
        <v>5</v>
      </c>
      <c r="BF75" s="412"/>
      <c r="BG75" s="412"/>
      <c r="BH75" s="412"/>
      <c r="BI75" s="412"/>
      <c r="BJ75" s="412"/>
      <c r="BK75" s="412"/>
      <c r="BL75" s="412"/>
      <c r="BM75" s="412"/>
      <c r="BN75" s="412"/>
      <c r="BO75" s="412"/>
      <c r="BP75" s="412"/>
      <c r="BQ75" s="412"/>
      <c r="BR75" s="412"/>
      <c r="BS75" s="412"/>
      <c r="BT75" s="406">
        <v>70</v>
      </c>
      <c r="BU75" s="407"/>
      <c r="BV75" s="407"/>
      <c r="BW75" s="407"/>
      <c r="BX75" s="407"/>
      <c r="BY75" s="407"/>
      <c r="BZ75" s="407"/>
      <c r="CA75" s="407"/>
      <c r="CB75" s="407"/>
      <c r="CC75" s="407"/>
      <c r="CD75" s="407"/>
      <c r="CE75" s="407"/>
      <c r="CF75" s="407"/>
      <c r="CG75" s="407"/>
      <c r="CH75" s="407"/>
      <c r="CI75" s="407"/>
      <c r="CJ75" s="408"/>
      <c r="CK75" s="406">
        <v>1557</v>
      </c>
      <c r="CL75" s="407"/>
      <c r="CM75" s="407"/>
      <c r="CN75" s="407"/>
      <c r="CO75" s="407"/>
      <c r="CP75" s="407"/>
      <c r="CQ75" s="407"/>
      <c r="CR75" s="407"/>
      <c r="CS75" s="407"/>
      <c r="CT75" s="407"/>
      <c r="CU75" s="407"/>
      <c r="CV75" s="407"/>
      <c r="CW75" s="407"/>
      <c r="CX75" s="407"/>
      <c r="CY75" s="407"/>
      <c r="CZ75" s="407"/>
      <c r="DA75" s="408"/>
    </row>
    <row r="76" spans="1:105" s="10" customFormat="1" ht="30" customHeight="1" x14ac:dyDescent="0.2">
      <c r="A76" s="477" t="s">
        <v>113</v>
      </c>
      <c r="B76" s="477"/>
      <c r="C76" s="477"/>
      <c r="D76" s="477"/>
      <c r="E76" s="477"/>
      <c r="F76" s="477"/>
      <c r="G76" s="477"/>
      <c r="H76" s="477"/>
      <c r="I76" s="477"/>
      <c r="J76" s="477"/>
      <c r="K76" s="136"/>
      <c r="L76" s="531" t="s">
        <v>640</v>
      </c>
      <c r="M76" s="531"/>
      <c r="N76" s="531"/>
      <c r="O76" s="531"/>
      <c r="P76" s="531"/>
      <c r="Q76" s="531"/>
      <c r="R76" s="531"/>
      <c r="S76" s="531"/>
      <c r="T76" s="531"/>
      <c r="U76" s="531"/>
      <c r="V76" s="531"/>
      <c r="W76" s="531"/>
      <c r="X76" s="531"/>
      <c r="Y76" s="531"/>
      <c r="Z76" s="531"/>
      <c r="AA76" s="531"/>
      <c r="AB76" s="531"/>
      <c r="AC76" s="531"/>
      <c r="AD76" s="531"/>
      <c r="AE76" s="531"/>
      <c r="AF76" s="531"/>
      <c r="AG76" s="531"/>
      <c r="AH76" s="531"/>
      <c r="AI76" s="531"/>
      <c r="AJ76" s="531"/>
      <c r="AK76" s="531"/>
      <c r="AL76" s="531"/>
      <c r="AM76" s="531"/>
      <c r="AN76" s="531"/>
      <c r="AO76" s="531"/>
      <c r="AP76" s="531"/>
      <c r="AQ76" s="531"/>
      <c r="AR76" s="531"/>
      <c r="AS76" s="531"/>
      <c r="AT76" s="531"/>
      <c r="AU76" s="531"/>
      <c r="AV76" s="531"/>
      <c r="AW76" s="531"/>
      <c r="AX76" s="531"/>
      <c r="AY76" s="531"/>
      <c r="AZ76" s="531"/>
      <c r="BA76" s="531"/>
      <c r="BB76" s="531"/>
      <c r="BC76" s="531"/>
      <c r="BD76" s="532"/>
      <c r="BE76" s="533">
        <v>5</v>
      </c>
      <c r="BF76" s="473"/>
      <c r="BG76" s="473"/>
      <c r="BH76" s="473"/>
      <c r="BI76" s="473"/>
      <c r="BJ76" s="473"/>
      <c r="BK76" s="473"/>
      <c r="BL76" s="473"/>
      <c r="BM76" s="473"/>
      <c r="BN76" s="473"/>
      <c r="BO76" s="473"/>
      <c r="BP76" s="473"/>
      <c r="BQ76" s="473"/>
      <c r="BR76" s="473"/>
      <c r="BS76" s="473"/>
      <c r="BT76" s="534">
        <v>704</v>
      </c>
      <c r="BU76" s="534"/>
      <c r="BV76" s="534"/>
      <c r="BW76" s="534"/>
      <c r="BX76" s="534"/>
      <c r="BY76" s="534"/>
      <c r="BZ76" s="534"/>
      <c r="CA76" s="534"/>
      <c r="CB76" s="534"/>
      <c r="CC76" s="534"/>
      <c r="CD76" s="534"/>
      <c r="CE76" s="534"/>
      <c r="CF76" s="534"/>
      <c r="CG76" s="534"/>
      <c r="CH76" s="534"/>
      <c r="CI76" s="534"/>
      <c r="CJ76" s="534"/>
      <c r="CK76" s="474">
        <v>70</v>
      </c>
      <c r="CL76" s="475"/>
      <c r="CM76" s="475"/>
      <c r="CN76" s="475"/>
      <c r="CO76" s="475"/>
      <c r="CP76" s="475"/>
      <c r="CQ76" s="475"/>
      <c r="CR76" s="475"/>
      <c r="CS76" s="475"/>
      <c r="CT76" s="475"/>
      <c r="CU76" s="475"/>
      <c r="CV76" s="475"/>
      <c r="CW76" s="475"/>
      <c r="CX76" s="475"/>
      <c r="CY76" s="475"/>
      <c r="CZ76" s="475"/>
      <c r="DA76" s="476"/>
    </row>
    <row r="77" spans="1:105" s="45" customFormat="1" x14ac:dyDescent="0.2">
      <c r="A77" s="42"/>
      <c r="B77" s="42"/>
      <c r="C77" s="42"/>
      <c r="D77" s="42"/>
      <c r="E77" s="42"/>
      <c r="F77" s="42"/>
      <c r="G77" s="42"/>
      <c r="H77" s="42"/>
      <c r="I77" s="42"/>
      <c r="J77" s="42"/>
      <c r="K77" s="42"/>
      <c r="L77" s="535" t="s">
        <v>164</v>
      </c>
      <c r="M77" s="535"/>
      <c r="N77" s="535"/>
      <c r="O77" s="535"/>
      <c r="P77" s="535"/>
      <c r="Q77" s="535"/>
      <c r="R77" s="535"/>
      <c r="S77" s="535"/>
      <c r="T77" s="535"/>
      <c r="U77" s="535"/>
      <c r="V77" s="535"/>
      <c r="W77" s="535"/>
      <c r="X77" s="535"/>
      <c r="Y77" s="535"/>
      <c r="Z77" s="535"/>
      <c r="AA77" s="535"/>
      <c r="AB77" s="535"/>
      <c r="AC77" s="535"/>
      <c r="AD77" s="535"/>
      <c r="AE77" s="535"/>
      <c r="AF77" s="535"/>
      <c r="AG77" s="535"/>
      <c r="AH77" s="535"/>
      <c r="AI77" s="535"/>
      <c r="AJ77" s="535"/>
      <c r="AK77" s="535"/>
      <c r="AL77" s="535"/>
      <c r="AM77" s="535"/>
      <c r="AN77" s="535"/>
      <c r="AO77" s="535"/>
      <c r="AP77" s="535"/>
      <c r="AQ77" s="535"/>
      <c r="AR77" s="535"/>
      <c r="AS77" s="535"/>
      <c r="AT77" s="535"/>
      <c r="AU77" s="535"/>
      <c r="AV77" s="535"/>
      <c r="AW77" s="535"/>
      <c r="AX77" s="535"/>
      <c r="AY77" s="535"/>
      <c r="AZ77" s="535"/>
      <c r="BA77" s="535"/>
      <c r="BB77" s="535"/>
      <c r="BC77" s="535"/>
      <c r="BD77" s="535"/>
      <c r="BE77" s="43"/>
      <c r="BF77" s="43"/>
      <c r="BG77" s="43"/>
      <c r="BH77" s="43"/>
      <c r="BI77" s="43"/>
      <c r="BJ77" s="43"/>
      <c r="BK77" s="43"/>
      <c r="BL77" s="43"/>
      <c r="BM77" s="43"/>
      <c r="BN77" s="43"/>
      <c r="BO77" s="43"/>
      <c r="BP77" s="43"/>
      <c r="BQ77" s="43"/>
      <c r="BR77" s="44"/>
      <c r="BS77" s="44"/>
      <c r="BT77" s="536"/>
      <c r="BU77" s="536"/>
      <c r="BV77" s="536"/>
      <c r="BW77" s="536"/>
      <c r="BX77" s="536"/>
      <c r="BY77" s="536"/>
      <c r="BZ77" s="536"/>
      <c r="CA77" s="536"/>
      <c r="CB77" s="536"/>
      <c r="CC77" s="536"/>
      <c r="CD77" s="536"/>
      <c r="CE77" s="536"/>
      <c r="CF77" s="536"/>
      <c r="CG77" s="536"/>
      <c r="CH77" s="536"/>
      <c r="CI77" s="536"/>
      <c r="CJ77" s="536"/>
      <c r="CK77" s="44"/>
      <c r="CL77" s="44"/>
      <c r="CM77" s="44"/>
      <c r="CN77" s="44"/>
      <c r="CO77" s="44"/>
      <c r="CP77" s="44"/>
      <c r="CQ77" s="44"/>
      <c r="CR77" s="44"/>
      <c r="CS77" s="44"/>
      <c r="CT77" s="44"/>
      <c r="CU77" s="44"/>
      <c r="CV77" s="44"/>
      <c r="CW77" s="44"/>
      <c r="CX77" s="44"/>
      <c r="CY77" s="44"/>
      <c r="CZ77" s="44"/>
      <c r="DA77" s="44"/>
    </row>
    <row r="78" spans="1:105" s="29" customFormat="1" x14ac:dyDescent="0.25">
      <c r="A78" s="447" t="s">
        <v>125</v>
      </c>
      <c r="B78" s="447"/>
      <c r="C78" s="447"/>
      <c r="D78" s="447"/>
      <c r="E78" s="447"/>
      <c r="F78" s="447"/>
      <c r="G78" s="447"/>
      <c r="H78" s="447"/>
      <c r="I78" s="447"/>
      <c r="J78" s="447"/>
      <c r="K78" s="447"/>
      <c r="L78" s="447"/>
      <c r="M78" s="447"/>
      <c r="N78" s="447"/>
      <c r="O78" s="447"/>
      <c r="P78" s="447"/>
      <c r="Q78" s="447"/>
      <c r="R78" s="447"/>
      <c r="S78" s="447"/>
      <c r="T78" s="447"/>
      <c r="U78" s="447"/>
      <c r="V78" s="447"/>
      <c r="W78" s="447"/>
      <c r="X78" s="447"/>
      <c r="Y78" s="447"/>
      <c r="Z78" s="447"/>
      <c r="AA78" s="447"/>
      <c r="AB78" s="447"/>
      <c r="AC78" s="447"/>
      <c r="AD78" s="447"/>
      <c r="AE78" s="447"/>
      <c r="AF78" s="447"/>
      <c r="AG78" s="447"/>
      <c r="AH78" s="447"/>
      <c r="AI78" s="447"/>
      <c r="AJ78" s="447"/>
      <c r="AK78" s="447"/>
      <c r="AL78" s="447"/>
      <c r="AM78" s="447"/>
      <c r="AN78" s="447"/>
      <c r="AQ78" s="448"/>
      <c r="AR78" s="448"/>
      <c r="AS78" s="448"/>
      <c r="AT78" s="448"/>
      <c r="AU78" s="448"/>
      <c r="AV78" s="448"/>
      <c r="AW78" s="448"/>
      <c r="AX78" s="448"/>
      <c r="AY78" s="448"/>
      <c r="AZ78" s="448"/>
      <c r="BA78" s="448"/>
      <c r="BB78" s="448"/>
      <c r="BC78" s="448"/>
      <c r="BD78" s="448"/>
      <c r="BE78" s="448"/>
      <c r="BF78" s="448"/>
      <c r="BG78" s="448"/>
      <c r="BH78" s="448"/>
      <c r="BI78" s="448"/>
      <c r="BJ78" s="448"/>
      <c r="BK78" s="448"/>
      <c r="BL78" s="448"/>
      <c r="BM78" s="448"/>
      <c r="BN78" s="20"/>
      <c r="BO78" s="20"/>
      <c r="BP78" s="447" t="s">
        <v>911</v>
      </c>
      <c r="BQ78" s="447"/>
      <c r="BR78" s="447"/>
      <c r="BS78" s="447"/>
      <c r="BT78" s="447"/>
      <c r="BU78" s="447"/>
      <c r="BV78" s="447"/>
      <c r="BW78" s="447"/>
      <c r="BX78" s="447"/>
      <c r="BY78" s="447"/>
      <c r="BZ78" s="447"/>
      <c r="CA78" s="447"/>
      <c r="CB78" s="447"/>
      <c r="CC78" s="447"/>
      <c r="CD78" s="447"/>
      <c r="CE78" s="447"/>
      <c r="CF78" s="447"/>
      <c r="CG78" s="447"/>
      <c r="CH78" s="447"/>
      <c r="CI78" s="447"/>
      <c r="CJ78" s="447"/>
      <c r="CK78" s="447"/>
      <c r="CL78" s="447"/>
      <c r="CM78" s="447"/>
      <c r="CN78" s="447"/>
      <c r="CO78" s="447"/>
      <c r="CP78" s="447"/>
      <c r="CQ78" s="447"/>
      <c r="CR78" s="447"/>
      <c r="CS78" s="447"/>
      <c r="CT78" s="447"/>
      <c r="CU78" s="447"/>
      <c r="CV78" s="447"/>
      <c r="CW78" s="447"/>
      <c r="CX78" s="447"/>
      <c r="CY78" s="447"/>
      <c r="CZ78" s="447"/>
      <c r="DA78" s="447"/>
    </row>
    <row r="79" spans="1:105" s="21" customFormat="1" ht="13.5" customHeight="1" x14ac:dyDescent="0.2">
      <c r="A79" s="446" t="s">
        <v>49</v>
      </c>
      <c r="B79" s="446"/>
      <c r="C79" s="446"/>
      <c r="D79" s="446"/>
      <c r="E79" s="446"/>
      <c r="F79" s="446"/>
      <c r="G79" s="446"/>
      <c r="H79" s="446"/>
      <c r="I79" s="446"/>
      <c r="J79" s="446"/>
      <c r="K79" s="446"/>
      <c r="L79" s="446"/>
      <c r="M79" s="446"/>
      <c r="N79" s="446"/>
      <c r="O79" s="446"/>
      <c r="P79" s="446"/>
      <c r="Q79" s="446"/>
      <c r="R79" s="446"/>
      <c r="S79" s="446"/>
      <c r="T79" s="446"/>
      <c r="U79" s="446"/>
      <c r="V79" s="446"/>
      <c r="W79" s="446"/>
      <c r="X79" s="446"/>
      <c r="Y79" s="446"/>
      <c r="Z79" s="446"/>
      <c r="AA79" s="446"/>
      <c r="AB79" s="446"/>
      <c r="AC79" s="446"/>
      <c r="AD79" s="446"/>
      <c r="AE79" s="446"/>
      <c r="AF79" s="446"/>
      <c r="AG79" s="446"/>
      <c r="AH79" s="446"/>
      <c r="AI79" s="446"/>
      <c r="AJ79" s="446"/>
      <c r="AK79" s="446"/>
      <c r="AL79" s="446"/>
      <c r="AM79" s="446"/>
      <c r="AN79" s="446"/>
      <c r="AQ79" s="449" t="s">
        <v>50</v>
      </c>
      <c r="AR79" s="449"/>
      <c r="AS79" s="449"/>
      <c r="AT79" s="449"/>
      <c r="AU79" s="449"/>
      <c r="AV79" s="449"/>
      <c r="AW79" s="449"/>
      <c r="AX79" s="449"/>
      <c r="AY79" s="449"/>
      <c r="AZ79" s="449"/>
      <c r="BA79" s="449"/>
      <c r="BB79" s="449"/>
      <c r="BC79" s="449"/>
      <c r="BD79" s="449"/>
      <c r="BE79" s="449"/>
      <c r="BF79" s="449"/>
      <c r="BG79" s="449"/>
      <c r="BH79" s="449"/>
      <c r="BI79" s="449"/>
      <c r="BJ79" s="449"/>
      <c r="BK79" s="449"/>
      <c r="BL79" s="449"/>
      <c r="BM79" s="449"/>
      <c r="BN79" s="27"/>
      <c r="BO79" s="27"/>
      <c r="BP79" s="446" t="s">
        <v>2</v>
      </c>
      <c r="BQ79" s="446"/>
      <c r="BR79" s="446"/>
      <c r="BS79" s="446"/>
      <c r="BT79" s="446"/>
      <c r="BU79" s="446"/>
      <c r="BV79" s="446"/>
      <c r="BW79" s="446"/>
      <c r="BX79" s="446"/>
      <c r="BY79" s="446"/>
      <c r="BZ79" s="446"/>
      <c r="CA79" s="446"/>
      <c r="CB79" s="446"/>
      <c r="CC79" s="446"/>
      <c r="CD79" s="446"/>
      <c r="CE79" s="446"/>
      <c r="CF79" s="446"/>
      <c r="CG79" s="446"/>
      <c r="CH79" s="446"/>
      <c r="CI79" s="446"/>
      <c r="CJ79" s="446"/>
      <c r="CK79" s="446"/>
      <c r="CL79" s="446"/>
      <c r="CM79" s="446"/>
      <c r="CN79" s="446"/>
      <c r="CO79" s="446"/>
      <c r="CP79" s="446"/>
      <c r="CQ79" s="446"/>
      <c r="CR79" s="446"/>
      <c r="CS79" s="446"/>
      <c r="CT79" s="446"/>
      <c r="CU79" s="446"/>
      <c r="CV79" s="446"/>
      <c r="CW79" s="446"/>
      <c r="CX79" s="446"/>
      <c r="CY79" s="446"/>
      <c r="CZ79" s="446"/>
      <c r="DA79" s="446"/>
    </row>
    <row r="80" spans="1:105" s="22" customFormat="1" ht="17.25" customHeight="1" x14ac:dyDescent="0.2">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O80" s="2"/>
      <c r="AP80" s="2"/>
      <c r="AQ80" s="2"/>
      <c r="AR80" s="2"/>
      <c r="AS80" s="2"/>
      <c r="AT80" s="2"/>
      <c r="AU80" s="2"/>
      <c r="AV80" s="2"/>
      <c r="AW80" s="2"/>
      <c r="AX80" s="2"/>
      <c r="AY80" s="2"/>
      <c r="AZ80" s="2"/>
      <c r="BA80" s="2"/>
      <c r="BB80" s="2"/>
      <c r="BC80" s="2"/>
      <c r="BD80" s="2"/>
      <c r="BE80" s="2"/>
      <c r="BF80" s="2"/>
      <c r="BG80" s="2"/>
      <c r="BH80" s="2"/>
      <c r="BI80" s="2"/>
      <c r="BJ80" s="2"/>
      <c r="BK80" s="2"/>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row>
    <row r="81" spans="1:37" s="4" customFormat="1" x14ac:dyDescent="0.25">
      <c r="A81" s="469" t="s">
        <v>51</v>
      </c>
      <c r="B81" s="469"/>
      <c r="C81" s="468" t="str">
        <f>Баланс!C79</f>
        <v>31</v>
      </c>
      <c r="D81" s="447"/>
      <c r="E81" s="447"/>
      <c r="F81" s="447"/>
      <c r="G81" s="470" t="s">
        <v>52</v>
      </c>
      <c r="H81" s="470"/>
      <c r="I81" s="470"/>
      <c r="J81" s="488" t="str">
        <f>Баланс!J79</f>
        <v>марта</v>
      </c>
      <c r="K81" s="488"/>
      <c r="L81" s="488"/>
      <c r="M81" s="488"/>
      <c r="N81" s="488"/>
      <c r="O81" s="488"/>
      <c r="P81" s="488"/>
      <c r="Q81" s="488"/>
      <c r="R81" s="488"/>
      <c r="S81" s="488"/>
      <c r="T81" s="488"/>
      <c r="U81" s="488"/>
      <c r="V81" s="488"/>
      <c r="W81" s="488"/>
      <c r="X81" s="488"/>
      <c r="Y81" s="25"/>
      <c r="Z81" s="468" t="s">
        <v>753</v>
      </c>
      <c r="AA81" s="468"/>
      <c r="AB81" s="468"/>
      <c r="AC81" s="468"/>
      <c r="AD81" s="468"/>
      <c r="AE81" s="468"/>
      <c r="AF81" s="468"/>
      <c r="AG81" s="468"/>
      <c r="AH81" s="470" t="s">
        <v>0</v>
      </c>
      <c r="AI81" s="470"/>
      <c r="AJ81" s="470"/>
      <c r="AK81" s="470"/>
    </row>
    <row r="82" spans="1:37" ht="3" customHeight="1" x14ac:dyDescent="0.25"/>
  </sheetData>
  <mergeCells count="305">
    <mergeCell ref="A76:J76"/>
    <mergeCell ref="L76:BD76"/>
    <mergeCell ref="BE76:BS76"/>
    <mergeCell ref="BT76:CJ76"/>
    <mergeCell ref="CK76:DA76"/>
    <mergeCell ref="L77:BD77"/>
    <mergeCell ref="BT77:CJ77"/>
    <mergeCell ref="A81:B81"/>
    <mergeCell ref="C81:F81"/>
    <mergeCell ref="G81:I81"/>
    <mergeCell ref="J81:X81"/>
    <mergeCell ref="Z81:AG81"/>
    <mergeCell ref="AH81:AK81"/>
    <mergeCell ref="A78:AN78"/>
    <mergeCell ref="AQ78:BM78"/>
    <mergeCell ref="BP78:DA78"/>
    <mergeCell ref="A79:AN79"/>
    <mergeCell ref="AQ79:BM79"/>
    <mergeCell ref="BP79:DA79"/>
    <mergeCell ref="A75:J75"/>
    <mergeCell ref="L75:BD75"/>
    <mergeCell ref="BE75:BS75"/>
    <mergeCell ref="BT75:CJ75"/>
    <mergeCell ref="CK75:DA75"/>
    <mergeCell ref="A70:J70"/>
    <mergeCell ref="L70:BD70"/>
    <mergeCell ref="BE70:BS70"/>
    <mergeCell ref="BT70:CJ70"/>
    <mergeCell ref="CK70:DA70"/>
    <mergeCell ref="A73:J73"/>
    <mergeCell ref="L73:BD73"/>
    <mergeCell ref="BE73:BS73"/>
    <mergeCell ref="BT73:CJ73"/>
    <mergeCell ref="CK73:DA73"/>
    <mergeCell ref="A74:J74"/>
    <mergeCell ref="L74:BD74"/>
    <mergeCell ref="BE74:BS74"/>
    <mergeCell ref="BT74:CJ74"/>
    <mergeCell ref="CK74:DA74"/>
    <mergeCell ref="A71:J71"/>
    <mergeCell ref="L71:BD71"/>
    <mergeCell ref="BE71:BS71"/>
    <mergeCell ref="BT71:CJ71"/>
    <mergeCell ref="A72:J72"/>
    <mergeCell ref="L72:BD72"/>
    <mergeCell ref="BE72:BS72"/>
    <mergeCell ref="BT72:CJ72"/>
    <mergeCell ref="CK72:DA72"/>
    <mergeCell ref="A68:J68"/>
    <mergeCell ref="L68:BD68"/>
    <mergeCell ref="BE68:BS68"/>
    <mergeCell ref="BT68:CJ68"/>
    <mergeCell ref="CK68:DA68"/>
    <mergeCell ref="A69:J69"/>
    <mergeCell ref="L69:BD69"/>
    <mergeCell ref="BE69:BS69"/>
    <mergeCell ref="BT69:CJ69"/>
    <mergeCell ref="CK69:DA69"/>
    <mergeCell ref="CK71:DA71"/>
    <mergeCell ref="A66:J66"/>
    <mergeCell ref="L66:BD66"/>
    <mergeCell ref="BE66:BS66"/>
    <mergeCell ref="BT66:CJ66"/>
    <mergeCell ref="CK66:DA66"/>
    <mergeCell ref="A67:J67"/>
    <mergeCell ref="L67:BD67"/>
    <mergeCell ref="BE67:BS67"/>
    <mergeCell ref="BT67:CJ67"/>
    <mergeCell ref="CK67:DA67"/>
    <mergeCell ref="A64:J64"/>
    <mergeCell ref="L64:BD64"/>
    <mergeCell ref="BE64:BS64"/>
    <mergeCell ref="BT64:CJ64"/>
    <mergeCell ref="CK64:DA64"/>
    <mergeCell ref="A65:J65"/>
    <mergeCell ref="L65:BD65"/>
    <mergeCell ref="BE65:BS65"/>
    <mergeCell ref="BT65:CJ65"/>
    <mergeCell ref="CK65:DA65"/>
    <mergeCell ref="A61:J61"/>
    <mergeCell ref="L61:BD61"/>
    <mergeCell ref="BE61:BS61"/>
    <mergeCell ref="BT61:CJ61"/>
    <mergeCell ref="CK61:DA61"/>
    <mergeCell ref="A62:J62"/>
    <mergeCell ref="L62:BD62"/>
    <mergeCell ref="BE62:BS62"/>
    <mergeCell ref="BT62:CJ62"/>
    <mergeCell ref="CK62:DA62"/>
    <mergeCell ref="A59:J59"/>
    <mergeCell ref="L59:BD59"/>
    <mergeCell ref="BE59:BS59"/>
    <mergeCell ref="BT59:CJ59"/>
    <mergeCell ref="CK59:DA59"/>
    <mergeCell ref="A60:J60"/>
    <mergeCell ref="L60:BD60"/>
    <mergeCell ref="BE60:BS60"/>
    <mergeCell ref="BT60:CJ60"/>
    <mergeCell ref="CK60:DA60"/>
    <mergeCell ref="A57:J57"/>
    <mergeCell ref="L57:BD57"/>
    <mergeCell ref="BE57:BS57"/>
    <mergeCell ref="BT57:CJ57"/>
    <mergeCell ref="CK57:DA57"/>
    <mergeCell ref="A58:J58"/>
    <mergeCell ref="L58:DA58"/>
    <mergeCell ref="A55:J55"/>
    <mergeCell ref="L55:BD55"/>
    <mergeCell ref="BE55:BS55"/>
    <mergeCell ref="BT55:CJ55"/>
    <mergeCell ref="CK55:DA55"/>
    <mergeCell ref="A56:J56"/>
    <mergeCell ref="L56:BD56"/>
    <mergeCell ref="BE56:BS56"/>
    <mergeCell ref="BT56:CJ56"/>
    <mergeCell ref="CK56:DA56"/>
    <mergeCell ref="A53:J53"/>
    <mergeCell ref="L53:BD53"/>
    <mergeCell ref="BE53:BS53"/>
    <mergeCell ref="BT53:CJ53"/>
    <mergeCell ref="CK53:DA53"/>
    <mergeCell ref="A54:J54"/>
    <mergeCell ref="L54:BD54"/>
    <mergeCell ref="BE54:BS54"/>
    <mergeCell ref="BT54:CJ54"/>
    <mergeCell ref="CK54:DA54"/>
    <mergeCell ref="A51:J51"/>
    <mergeCell ref="L51:BD51"/>
    <mergeCell ref="BE51:BS51"/>
    <mergeCell ref="BT51:CJ51"/>
    <mergeCell ref="CK51:DA51"/>
    <mergeCell ref="A52:J52"/>
    <mergeCell ref="L52:BD52"/>
    <mergeCell ref="BE52:BS52"/>
    <mergeCell ref="BT52:CJ52"/>
    <mergeCell ref="CK52:DA52"/>
    <mergeCell ref="A49:J49"/>
    <mergeCell ref="L49:BD49"/>
    <mergeCell ref="BE49:BS49"/>
    <mergeCell ref="BT49:CJ49"/>
    <mergeCell ref="CK49:DA49"/>
    <mergeCell ref="A50:J50"/>
    <mergeCell ref="L50:BD50"/>
    <mergeCell ref="BE50:BS50"/>
    <mergeCell ref="BT50:CJ50"/>
    <mergeCell ref="CK50:DA50"/>
    <mergeCell ref="A47:J47"/>
    <mergeCell ref="L47:BD47"/>
    <mergeCell ref="BE47:BS47"/>
    <mergeCell ref="BT47:CJ47"/>
    <mergeCell ref="CK47:DA47"/>
    <mergeCell ref="A48:J48"/>
    <mergeCell ref="L48:BD48"/>
    <mergeCell ref="BE48:BS48"/>
    <mergeCell ref="BT48:CJ48"/>
    <mergeCell ref="CK48:DA48"/>
    <mergeCell ref="A45:J45"/>
    <mergeCell ref="L45:BD45"/>
    <mergeCell ref="BE45:BS45"/>
    <mergeCell ref="BT45:CJ45"/>
    <mergeCell ref="CK45:DA45"/>
    <mergeCell ref="A46:J46"/>
    <mergeCell ref="L46:BD46"/>
    <mergeCell ref="BE46:BS46"/>
    <mergeCell ref="BT46:CJ46"/>
    <mergeCell ref="CK46:DA46"/>
    <mergeCell ref="A43:J43"/>
    <mergeCell ref="L43:BD43"/>
    <mergeCell ref="BE43:BS43"/>
    <mergeCell ref="BT43:CJ43"/>
    <mergeCell ref="CK43:DA43"/>
    <mergeCell ref="A44:J44"/>
    <mergeCell ref="L44:BD44"/>
    <mergeCell ref="BE44:BS44"/>
    <mergeCell ref="BT44:CJ44"/>
    <mergeCell ref="CK44:DA44"/>
    <mergeCell ref="L34:BD34"/>
    <mergeCell ref="BE34:BS34"/>
    <mergeCell ref="BT34:CJ34"/>
    <mergeCell ref="CK34:DA34"/>
    <mergeCell ref="A42:J42"/>
    <mergeCell ref="L42:BD42"/>
    <mergeCell ref="BE42:BS42"/>
    <mergeCell ref="BT42:CJ42"/>
    <mergeCell ref="CK42:DA42"/>
    <mergeCell ref="L41:BD41"/>
    <mergeCell ref="BE41:BS41"/>
    <mergeCell ref="BT41:CJ41"/>
    <mergeCell ref="CK41:DA41"/>
    <mergeCell ref="L36:BD36"/>
    <mergeCell ref="BE36:BS36"/>
    <mergeCell ref="BT36:CJ36"/>
    <mergeCell ref="CK36:DA36"/>
    <mergeCell ref="L39:DA39"/>
    <mergeCell ref="L40:BD40"/>
    <mergeCell ref="L38:BD38"/>
    <mergeCell ref="BE38:BS38"/>
    <mergeCell ref="BT38:CJ38"/>
    <mergeCell ref="CK38:DA38"/>
    <mergeCell ref="CK30:DA30"/>
    <mergeCell ref="A31:J31"/>
    <mergeCell ref="L31:BD31"/>
    <mergeCell ref="BE31:BS31"/>
    <mergeCell ref="BT31:CJ31"/>
    <mergeCell ref="CK31:DA31"/>
    <mergeCell ref="A32:J32"/>
    <mergeCell ref="L32:BD32"/>
    <mergeCell ref="BE32:BS32"/>
    <mergeCell ref="BT32:CJ32"/>
    <mergeCell ref="CK32:DA32"/>
    <mergeCell ref="A24:J24"/>
    <mergeCell ref="AP3:BD4"/>
    <mergeCell ref="BE3:DA3"/>
    <mergeCell ref="BE4:BM4"/>
    <mergeCell ref="BN4:CN4"/>
    <mergeCell ref="CO4:DA4"/>
    <mergeCell ref="AP5:BD5"/>
    <mergeCell ref="BE5:BM5"/>
    <mergeCell ref="BN5:CN5"/>
    <mergeCell ref="CO5:DA5"/>
    <mergeCell ref="L24:DA24"/>
    <mergeCell ref="K23:BD23"/>
    <mergeCell ref="BE23:BS23"/>
    <mergeCell ref="A23:J23"/>
    <mergeCell ref="BT23:CJ23"/>
    <mergeCell ref="CK23:DA23"/>
    <mergeCell ref="A7:DA7"/>
    <mergeCell ref="AK9:AO9"/>
    <mergeCell ref="AP9:BD9"/>
    <mergeCell ref="BF9:BM9"/>
    <mergeCell ref="BN9:BQ9"/>
    <mergeCell ref="A11:DA11"/>
    <mergeCell ref="A12:DA12"/>
    <mergeCell ref="S14:DA14"/>
    <mergeCell ref="A29:J29"/>
    <mergeCell ref="L29:BD29"/>
    <mergeCell ref="BE29:BS29"/>
    <mergeCell ref="A33:J33"/>
    <mergeCell ref="L33:BD33"/>
    <mergeCell ref="BE33:BS33"/>
    <mergeCell ref="BT33:CJ33"/>
    <mergeCell ref="CK33:DA33"/>
    <mergeCell ref="A25:J25"/>
    <mergeCell ref="L25:BD25"/>
    <mergeCell ref="BE25:BS25"/>
    <mergeCell ref="BT25:CJ25"/>
    <mergeCell ref="CK25:DA25"/>
    <mergeCell ref="A28:J28"/>
    <mergeCell ref="L28:BD28"/>
    <mergeCell ref="BE28:BS28"/>
    <mergeCell ref="BT28:CJ28"/>
    <mergeCell ref="CK28:DA28"/>
    <mergeCell ref="BT29:CJ29"/>
    <mergeCell ref="CK29:DA29"/>
    <mergeCell ref="A30:J30"/>
    <mergeCell ref="L30:BD30"/>
    <mergeCell ref="BE30:BS30"/>
    <mergeCell ref="BT30:CJ30"/>
    <mergeCell ref="A26:J26"/>
    <mergeCell ref="L26:BD26"/>
    <mergeCell ref="BE26:BS26"/>
    <mergeCell ref="BT26:CJ26"/>
    <mergeCell ref="CK26:DA26"/>
    <mergeCell ref="A27:J27"/>
    <mergeCell ref="L27:BD27"/>
    <mergeCell ref="BE27:BS27"/>
    <mergeCell ref="BT27:CJ27"/>
    <mergeCell ref="CK27:DA27"/>
    <mergeCell ref="A20:J22"/>
    <mergeCell ref="K20:BD22"/>
    <mergeCell ref="BE20:BS22"/>
    <mergeCell ref="BT20:BX20"/>
    <mergeCell ref="BY20:CJ20"/>
    <mergeCell ref="CK20:CO20"/>
    <mergeCell ref="CP20:DA20"/>
    <mergeCell ref="BW21:BZ21"/>
    <mergeCell ref="CA21:CD21"/>
    <mergeCell ref="CE21:CG21"/>
    <mergeCell ref="CN21:CQ21"/>
    <mergeCell ref="CR21:CU21"/>
    <mergeCell ref="CV21:CX21"/>
    <mergeCell ref="A63:J63"/>
    <mergeCell ref="L63:BD63"/>
    <mergeCell ref="BE63:BS63"/>
    <mergeCell ref="BT63:CJ63"/>
    <mergeCell ref="CK63:DA63"/>
    <mergeCell ref="A34:J34"/>
    <mergeCell ref="A35:J35"/>
    <mergeCell ref="A36:J36"/>
    <mergeCell ref="A39:J39"/>
    <mergeCell ref="A40:J40"/>
    <mergeCell ref="BE40:BS40"/>
    <mergeCell ref="BT40:CJ40"/>
    <mergeCell ref="CK40:DA40"/>
    <mergeCell ref="A37:J37"/>
    <mergeCell ref="L37:BD37"/>
    <mergeCell ref="BE37:BS37"/>
    <mergeCell ref="BT37:CJ37"/>
    <mergeCell ref="CK37:DA37"/>
    <mergeCell ref="A38:J38"/>
    <mergeCell ref="L35:BD35"/>
    <mergeCell ref="BE35:BS35"/>
    <mergeCell ref="BT35:CJ35"/>
    <mergeCell ref="CK35:DA35"/>
    <mergeCell ref="A41:J41"/>
  </mergeCells>
  <printOptions horizontalCentered="1"/>
  <pageMargins left="0.39370078740157483" right="0.39370078740157483" top="0.39370078740157483" bottom="0.39370078740157483" header="0.19685039370078741" footer="0.19685039370078741"/>
  <pageSetup paperSize="9" scale="98" fitToHeight="4" orientation="portrait" r:id="rId1"/>
  <headerFooter alignWithMargins="0"/>
  <rowBreaks count="1" manualBreakCount="1">
    <brk id="57" max="104"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0"/>
  <sheetViews>
    <sheetView view="pageBreakPreview" zoomScaleNormal="100" zoomScaleSheetLayoutView="100" workbookViewId="0">
      <selection activeCell="J15" sqref="J15"/>
    </sheetView>
  </sheetViews>
  <sheetFormatPr defaultRowHeight="12.75" x14ac:dyDescent="0.2"/>
  <cols>
    <col min="1" max="1" width="9.140625" style="51"/>
    <col min="2" max="2" width="44.5703125" style="51" customWidth="1"/>
    <col min="3" max="4" width="20" style="51" customWidth="1"/>
    <col min="5"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'34.1'!A3:D3</f>
        <v>по состоянию на 31.12.2025</v>
      </c>
      <c r="B3" s="538"/>
      <c r="C3" s="538"/>
      <c r="D3" s="538"/>
    </row>
    <row r="4" spans="1:4" ht="14.25" x14ac:dyDescent="0.2">
      <c r="A4" s="543" t="s">
        <v>764</v>
      </c>
      <c r="B4" s="543"/>
      <c r="C4" s="543"/>
      <c r="D4" s="543"/>
    </row>
    <row r="5" spans="1:4" ht="30" customHeight="1" x14ac:dyDescent="0.2">
      <c r="A5" s="539" t="s">
        <v>1028</v>
      </c>
      <c r="B5" s="539"/>
      <c r="C5" s="539"/>
      <c r="D5" s="539"/>
    </row>
    <row r="6" spans="1:4" x14ac:dyDescent="0.2">
      <c r="D6" s="56" t="s">
        <v>1027</v>
      </c>
    </row>
    <row r="7" spans="1:4" ht="30.75" customHeight="1" x14ac:dyDescent="0.2">
      <c r="A7" s="234" t="s">
        <v>1</v>
      </c>
      <c r="B7" s="234" t="s">
        <v>3</v>
      </c>
      <c r="C7" s="313">
        <f>'47.2'!D8</f>
        <v>46022</v>
      </c>
      <c r="D7" s="313">
        <f>'47.2'!E8</f>
        <v>45657</v>
      </c>
    </row>
    <row r="8" spans="1:4" x14ac:dyDescent="0.2">
      <c r="A8" s="236">
        <v>1</v>
      </c>
      <c r="B8" s="236">
        <v>2</v>
      </c>
      <c r="C8" s="236">
        <v>3</v>
      </c>
      <c r="D8" s="128">
        <v>4</v>
      </c>
    </row>
    <row r="9" spans="1:4" ht="30.75" customHeight="1" x14ac:dyDescent="0.2">
      <c r="A9" s="288">
        <v>1</v>
      </c>
      <c r="B9" s="289" t="s">
        <v>673</v>
      </c>
      <c r="C9" s="316" t="str">
        <f>C10</f>
        <v>(51)</v>
      </c>
      <c r="D9" s="317" t="str">
        <f>D10</f>
        <v>(46)</v>
      </c>
    </row>
    <row r="10" spans="1:4" x14ac:dyDescent="0.2">
      <c r="A10" s="231">
        <f t="shared" ref="A10:A15" si="0">A9+1</f>
        <v>2</v>
      </c>
      <c r="B10" s="238" t="s">
        <v>674</v>
      </c>
      <c r="C10" s="262" t="s">
        <v>1166</v>
      </c>
      <c r="D10" s="261" t="s">
        <v>1170</v>
      </c>
    </row>
    <row r="11" spans="1:4" ht="67.5" hidden="1" customHeight="1" thickBot="1" x14ac:dyDescent="0.25">
      <c r="A11" s="231">
        <f t="shared" si="0"/>
        <v>3</v>
      </c>
      <c r="B11" s="238" t="s">
        <v>676</v>
      </c>
      <c r="C11" s="259">
        <v>0</v>
      </c>
      <c r="D11" s="259">
        <v>0</v>
      </c>
    </row>
    <row r="12" spans="1:4" ht="50.25" hidden="1" customHeight="1" thickBot="1" x14ac:dyDescent="0.25">
      <c r="A12" s="231">
        <f t="shared" si="0"/>
        <v>4</v>
      </c>
      <c r="B12" s="238" t="s">
        <v>677</v>
      </c>
      <c r="C12" s="259">
        <v>0</v>
      </c>
      <c r="D12" s="259">
        <v>0</v>
      </c>
    </row>
    <row r="13" spans="1:4" ht="47.25" customHeight="1" x14ac:dyDescent="0.2">
      <c r="A13" s="288">
        <f t="shared" si="0"/>
        <v>5</v>
      </c>
      <c r="B13" s="289" t="s">
        <v>675</v>
      </c>
      <c r="C13" s="317" t="str">
        <f>C14</f>
        <v>(423)</v>
      </c>
      <c r="D13" s="317" t="str">
        <f>D14</f>
        <v>(239)</v>
      </c>
    </row>
    <row r="14" spans="1:4" ht="47.25" customHeight="1" x14ac:dyDescent="0.2">
      <c r="A14" s="231">
        <f t="shared" si="0"/>
        <v>6</v>
      </c>
      <c r="B14" s="238" t="s">
        <v>678</v>
      </c>
      <c r="C14" s="262" t="s">
        <v>1168</v>
      </c>
      <c r="D14" s="262" t="s">
        <v>1171</v>
      </c>
    </row>
    <row r="15" spans="1:4" ht="24.75" customHeight="1" x14ac:dyDescent="0.2">
      <c r="A15" s="234">
        <f t="shared" si="0"/>
        <v>7</v>
      </c>
      <c r="B15" s="278" t="s">
        <v>679</v>
      </c>
      <c r="C15" s="280" t="s">
        <v>1169</v>
      </c>
      <c r="D15" s="280" t="s">
        <v>1172</v>
      </c>
    </row>
    <row r="16" spans="1:4" ht="13.5" hidden="1" thickBot="1" x14ac:dyDescent="0.25">
      <c r="A16" s="155">
        <v>8</v>
      </c>
      <c r="B16" s="156" t="s">
        <v>733</v>
      </c>
      <c r="C16" s="587"/>
      <c r="D16" s="588"/>
    </row>
    <row r="17" spans="2:4" ht="15" x14ac:dyDescent="0.2">
      <c r="B17" s="96"/>
    </row>
    <row r="18" spans="2:4" ht="15" x14ac:dyDescent="0.2">
      <c r="B18" s="96"/>
      <c r="D18" s="91"/>
    </row>
    <row r="19" spans="2:4" ht="15" x14ac:dyDescent="0.2">
      <c r="B19" s="96"/>
    </row>
    <row r="20" spans="2:4" ht="15" x14ac:dyDescent="0.2">
      <c r="B20" s="96"/>
    </row>
  </sheetData>
  <mergeCells count="6">
    <mergeCell ref="A5:D5"/>
    <mergeCell ref="C16:D16"/>
    <mergeCell ref="A1:D1"/>
    <mergeCell ref="A2:D2"/>
    <mergeCell ref="A3:D3"/>
    <mergeCell ref="A4:D4"/>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16"/>
  <sheetViews>
    <sheetView view="pageBreakPreview" zoomScaleNormal="100" zoomScaleSheetLayoutView="100" workbookViewId="0">
      <selection activeCell="I24" sqref="I24"/>
    </sheetView>
  </sheetViews>
  <sheetFormatPr defaultRowHeight="12.75" x14ac:dyDescent="0.2"/>
  <cols>
    <col min="1" max="1" width="9.140625" style="51"/>
    <col min="2" max="2" width="36.5703125" style="51" customWidth="1"/>
    <col min="3" max="3" width="21.28515625" style="51" customWidth="1"/>
    <col min="4" max="4" width="19.28515625" style="51" customWidth="1"/>
    <col min="5" max="5" width="17.28515625" style="51" customWidth="1"/>
    <col min="6" max="6" width="16.7109375" style="51" customWidth="1"/>
    <col min="7" max="7" width="16.28515625" style="51" customWidth="1"/>
    <col min="8" max="8" width="15.42578125" style="51" customWidth="1"/>
    <col min="9" max="16384" width="9.140625" style="51"/>
  </cols>
  <sheetData>
    <row r="1" spans="1:4" ht="15.75" x14ac:dyDescent="0.2">
      <c r="A1" s="537" t="s">
        <v>127</v>
      </c>
      <c r="B1" s="537"/>
      <c r="C1" s="537"/>
      <c r="D1" s="537"/>
    </row>
    <row r="2" spans="1:4" ht="15.75" x14ac:dyDescent="0.2">
      <c r="A2" s="538" t="s">
        <v>128</v>
      </c>
      <c r="B2" s="538"/>
      <c r="C2" s="538"/>
      <c r="D2" s="538"/>
    </row>
    <row r="3" spans="1:4" ht="15.75" x14ac:dyDescent="0.2">
      <c r="A3" s="538" t="str">
        <f>'34.1'!A3:D3</f>
        <v>по состоянию на 31.12.2025</v>
      </c>
      <c r="B3" s="538"/>
      <c r="C3" s="538"/>
      <c r="D3" s="538"/>
    </row>
    <row r="4" spans="1:4" ht="14.25" x14ac:dyDescent="0.2">
      <c r="A4" s="543" t="s">
        <v>766</v>
      </c>
      <c r="B4" s="543"/>
      <c r="C4" s="543"/>
      <c r="D4" s="543"/>
    </row>
    <row r="5" spans="1:4" ht="14.25" x14ac:dyDescent="0.2">
      <c r="A5" s="539" t="s">
        <v>1029</v>
      </c>
      <c r="B5" s="539"/>
      <c r="C5" s="539"/>
      <c r="D5" s="539"/>
    </row>
    <row r="6" spans="1:4" x14ac:dyDescent="0.2">
      <c r="D6" s="56" t="s">
        <v>581</v>
      </c>
    </row>
    <row r="7" spans="1:4" ht="25.5" x14ac:dyDescent="0.2">
      <c r="A7" s="234" t="s">
        <v>1</v>
      </c>
      <c r="B7" s="234" t="s">
        <v>3</v>
      </c>
      <c r="C7" s="234" t="str">
        <f>'34.1'!C7</f>
        <v>01.01.2025-31.12.2025</v>
      </c>
      <c r="D7" s="234" t="str">
        <f>'34.1'!D7</f>
        <v>01.01.2024-31.12.2024</v>
      </c>
    </row>
    <row r="8" spans="1:4" x14ac:dyDescent="0.2">
      <c r="A8" s="236">
        <v>1</v>
      </c>
      <c r="B8" s="236">
        <v>2</v>
      </c>
      <c r="C8" s="236">
        <v>3</v>
      </c>
      <c r="D8" s="236">
        <v>4</v>
      </c>
    </row>
    <row r="9" spans="1:4" ht="25.5" x14ac:dyDescent="0.2">
      <c r="A9" s="283">
        <v>1</v>
      </c>
      <c r="B9" s="311" t="s">
        <v>582</v>
      </c>
      <c r="C9" s="296">
        <f>-ОФР!BT51</f>
        <v>402</v>
      </c>
      <c r="D9" s="296">
        <f>-ОФР!CK51</f>
        <v>729</v>
      </c>
    </row>
    <row r="10" spans="1:4" ht="30.75" customHeight="1" x14ac:dyDescent="0.2">
      <c r="A10" s="231">
        <v>2</v>
      </c>
      <c r="B10" s="240" t="s">
        <v>583</v>
      </c>
      <c r="C10" s="258">
        <v>1490.95</v>
      </c>
      <c r="D10" s="262" t="s">
        <v>1184</v>
      </c>
    </row>
    <row r="11" spans="1:4" hidden="1" x14ac:dyDescent="0.2">
      <c r="A11" s="231">
        <v>3</v>
      </c>
      <c r="B11" s="240" t="s">
        <v>146</v>
      </c>
      <c r="C11" s="257">
        <v>0</v>
      </c>
      <c r="D11" s="259">
        <v>0</v>
      </c>
    </row>
    <row r="12" spans="1:4" ht="17.25" customHeight="1" x14ac:dyDescent="0.2">
      <c r="A12" s="283">
        <v>4</v>
      </c>
      <c r="B12" s="311" t="s">
        <v>1030</v>
      </c>
      <c r="C12" s="296">
        <f>SUM(C9:C10)</f>
        <v>1892.95</v>
      </c>
      <c r="D12" s="309" t="s">
        <v>1185</v>
      </c>
    </row>
    <row r="13" spans="1:4" ht="25.5" hidden="1" x14ac:dyDescent="0.2">
      <c r="A13" s="231">
        <v>5</v>
      </c>
      <c r="B13" s="240" t="s">
        <v>1031</v>
      </c>
      <c r="C13" s="257">
        <v>0</v>
      </c>
      <c r="D13" s="259">
        <v>0</v>
      </c>
    </row>
    <row r="14" spans="1:4" ht="33.75" customHeight="1" x14ac:dyDescent="0.2">
      <c r="A14" s="231">
        <v>6</v>
      </c>
      <c r="B14" s="240" t="s">
        <v>1032</v>
      </c>
      <c r="C14" s="258">
        <f>C12</f>
        <v>1892.95</v>
      </c>
      <c r="D14" s="262" t="s">
        <v>1185</v>
      </c>
    </row>
    <row r="15" spans="1:4" ht="45" customHeight="1" x14ac:dyDescent="0.2">
      <c r="A15" s="231">
        <v>7</v>
      </c>
      <c r="B15" s="85" t="s">
        <v>733</v>
      </c>
      <c r="C15" s="605" t="s">
        <v>1033</v>
      </c>
      <c r="D15" s="605"/>
    </row>
    <row r="16" spans="1:4" ht="15" x14ac:dyDescent="0.2">
      <c r="A16" s="53"/>
    </row>
  </sheetData>
  <mergeCells count="6">
    <mergeCell ref="C15:D15"/>
    <mergeCell ref="A1:D1"/>
    <mergeCell ref="A2:D2"/>
    <mergeCell ref="A3:D3"/>
    <mergeCell ref="A4:D4"/>
    <mergeCell ref="A5:D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1"/>
  <sheetViews>
    <sheetView view="pageBreakPreview" topLeftCell="A4" zoomScaleNormal="100" zoomScaleSheetLayoutView="100" workbookViewId="0">
      <selection activeCell="G13" sqref="G13"/>
    </sheetView>
  </sheetViews>
  <sheetFormatPr defaultRowHeight="12.75" x14ac:dyDescent="0.2"/>
  <cols>
    <col min="1" max="1" width="9.140625" style="51"/>
    <col min="2" max="2" width="36.5703125" style="51" customWidth="1"/>
    <col min="3" max="4" width="19.42578125" style="51" customWidth="1"/>
    <col min="5" max="5" width="17.28515625" style="51" customWidth="1"/>
    <col min="6" max="6" width="16.7109375" style="51" customWidth="1"/>
    <col min="7" max="7" width="16.28515625" style="51" customWidth="1"/>
    <col min="8" max="8" width="15.42578125" style="51" customWidth="1"/>
    <col min="9" max="16384" width="9.140625" style="51"/>
  </cols>
  <sheetData>
    <row r="1" spans="1:6" ht="15.75" x14ac:dyDescent="0.2">
      <c r="A1" s="537" t="s">
        <v>127</v>
      </c>
      <c r="B1" s="537"/>
      <c r="C1" s="537"/>
      <c r="D1" s="537"/>
    </row>
    <row r="2" spans="1:6" ht="15.75" x14ac:dyDescent="0.2">
      <c r="A2" s="538" t="s">
        <v>128</v>
      </c>
      <c r="B2" s="538"/>
      <c r="C2" s="538"/>
      <c r="D2" s="538"/>
    </row>
    <row r="3" spans="1:6" ht="15.75" x14ac:dyDescent="0.2">
      <c r="A3" s="538" t="str">
        <f>'34.1'!A3:D3</f>
        <v>по состоянию на 31.12.2025</v>
      </c>
      <c r="B3" s="538"/>
      <c r="C3" s="538"/>
      <c r="D3" s="538"/>
    </row>
    <row r="4" spans="1:6" ht="14.25" x14ac:dyDescent="0.2">
      <c r="A4" s="543" t="s">
        <v>766</v>
      </c>
      <c r="B4" s="543"/>
      <c r="C4" s="543"/>
      <c r="D4" s="543"/>
    </row>
    <row r="5" spans="1:6" ht="31.5" customHeight="1" x14ac:dyDescent="0.2">
      <c r="A5" s="539" t="s">
        <v>1034</v>
      </c>
      <c r="B5" s="539"/>
      <c r="C5" s="539"/>
      <c r="D5" s="539"/>
    </row>
    <row r="6" spans="1:6" x14ac:dyDescent="0.2">
      <c r="A6" s="72"/>
      <c r="D6" s="56" t="s">
        <v>584</v>
      </c>
    </row>
    <row r="7" spans="1:6" ht="25.5" x14ac:dyDescent="0.2">
      <c r="A7" s="234" t="s">
        <v>1</v>
      </c>
      <c r="B7" s="234" t="s">
        <v>3</v>
      </c>
      <c r="C7" s="234" t="str">
        <f>'48.1'!C7</f>
        <v>01.01.2025-31.12.2025</v>
      </c>
      <c r="D7" s="234" t="str">
        <f>'48.1'!D7</f>
        <v>01.01.2024-31.12.2024</v>
      </c>
    </row>
    <row r="8" spans="1:6" x14ac:dyDescent="0.2">
      <c r="A8" s="236">
        <v>1</v>
      </c>
      <c r="B8" s="236">
        <v>2</v>
      </c>
      <c r="C8" s="236">
        <v>3</v>
      </c>
      <c r="D8" s="236">
        <v>4</v>
      </c>
    </row>
    <row r="9" spans="1:6" ht="21" customHeight="1" x14ac:dyDescent="0.2">
      <c r="A9" s="283">
        <v>1</v>
      </c>
      <c r="B9" s="256" t="s">
        <v>438</v>
      </c>
      <c r="C9" s="310">
        <v>7711</v>
      </c>
      <c r="D9" s="309" t="s">
        <v>1181</v>
      </c>
    </row>
    <row r="10" spans="1:6" ht="47.25" customHeight="1" x14ac:dyDescent="0.2">
      <c r="A10" s="231">
        <v>2</v>
      </c>
      <c r="B10" s="238" t="s">
        <v>783</v>
      </c>
      <c r="C10" s="260">
        <v>1928</v>
      </c>
      <c r="D10" s="262" t="s">
        <v>1182</v>
      </c>
    </row>
    <row r="11" spans="1:6" ht="89.25" x14ac:dyDescent="0.2">
      <c r="A11" s="283">
        <v>3</v>
      </c>
      <c r="B11" s="256" t="s">
        <v>739</v>
      </c>
      <c r="C11" s="309" t="s">
        <v>1186</v>
      </c>
      <c r="D11" s="310">
        <v>1027</v>
      </c>
    </row>
    <row r="12" spans="1:6" ht="25.5" x14ac:dyDescent="0.2">
      <c r="A12" s="231">
        <v>4</v>
      </c>
      <c r="B12" s="318" t="s">
        <v>585</v>
      </c>
      <c r="C12" s="262" t="s">
        <v>1187</v>
      </c>
      <c r="D12" s="262" t="s">
        <v>1183</v>
      </c>
      <c r="E12" s="97"/>
    </row>
    <row r="13" spans="1:6" ht="32.25" customHeight="1" x14ac:dyDescent="0.2">
      <c r="A13" s="231">
        <v>5</v>
      </c>
      <c r="B13" s="318" t="s">
        <v>586</v>
      </c>
      <c r="C13" s="260">
        <v>653</v>
      </c>
      <c r="D13" s="260">
        <v>1271</v>
      </c>
      <c r="E13" s="97"/>
    </row>
    <row r="14" spans="1:6" ht="63.75" hidden="1" x14ac:dyDescent="0.2">
      <c r="A14" s="231">
        <v>6</v>
      </c>
      <c r="B14" s="318" t="s">
        <v>1035</v>
      </c>
      <c r="C14" s="259">
        <v>0</v>
      </c>
      <c r="D14" s="259">
        <v>0</v>
      </c>
    </row>
    <row r="15" spans="1:6" ht="38.25" hidden="1" x14ac:dyDescent="0.2">
      <c r="A15" s="231">
        <v>7</v>
      </c>
      <c r="B15" s="318" t="s">
        <v>1036</v>
      </c>
      <c r="C15" s="259">
        <v>0</v>
      </c>
      <c r="D15" s="259">
        <v>0</v>
      </c>
    </row>
    <row r="16" spans="1:6" ht="44.25" customHeight="1" x14ac:dyDescent="0.2">
      <c r="A16" s="231">
        <v>8</v>
      </c>
      <c r="B16" s="318" t="s">
        <v>1037</v>
      </c>
      <c r="C16" s="260">
        <v>1491</v>
      </c>
      <c r="D16" s="262" t="s">
        <v>1184</v>
      </c>
      <c r="E16" s="91"/>
      <c r="F16" s="91"/>
    </row>
    <row r="17" spans="1:6" ht="33.75" customHeight="1" x14ac:dyDescent="0.2">
      <c r="A17" s="231">
        <v>9</v>
      </c>
      <c r="B17" s="318" t="s">
        <v>1038</v>
      </c>
      <c r="C17" s="259">
        <v>0</v>
      </c>
      <c r="D17" s="259">
        <v>1023.8986</v>
      </c>
      <c r="F17" s="83"/>
    </row>
    <row r="18" spans="1:6" hidden="1" x14ac:dyDescent="0.2">
      <c r="A18" s="231">
        <v>10</v>
      </c>
      <c r="B18" s="318" t="s">
        <v>146</v>
      </c>
      <c r="C18" s="260">
        <v>0</v>
      </c>
      <c r="D18" s="259">
        <v>0</v>
      </c>
      <c r="F18" s="73"/>
    </row>
    <row r="19" spans="1:6" ht="35.25" customHeight="1" x14ac:dyDescent="0.2">
      <c r="A19" s="234">
        <v>11</v>
      </c>
      <c r="B19" s="278" t="s">
        <v>1039</v>
      </c>
      <c r="C19" s="319">
        <v>1894</v>
      </c>
      <c r="D19" s="280" t="s">
        <v>1185</v>
      </c>
      <c r="E19" s="97"/>
    </row>
    <row r="20" spans="1:6" ht="13.5" hidden="1" thickBot="1" x14ac:dyDescent="0.25">
      <c r="A20" s="206">
        <v>12</v>
      </c>
      <c r="B20" s="189" t="s">
        <v>733</v>
      </c>
      <c r="C20" s="586"/>
      <c r="D20" s="588"/>
      <c r="F20" s="73"/>
    </row>
    <row r="21" spans="1:6" s="66" customFormat="1" ht="14.25" x14ac:dyDescent="0.2">
      <c r="A21" s="123"/>
      <c r="B21" s="124"/>
      <c r="C21" s="137">
        <f>-ОФР!BT50</f>
        <v>1894</v>
      </c>
      <c r="D21" s="137">
        <f>-ОФР!CK50</f>
        <v>-4390.3109900000009</v>
      </c>
      <c r="E21" s="125"/>
    </row>
  </sheetData>
  <mergeCells count="6">
    <mergeCell ref="A5:D5"/>
    <mergeCell ref="C20:D20"/>
    <mergeCell ref="A1:D1"/>
    <mergeCell ref="A2:D2"/>
    <mergeCell ref="A3:D3"/>
    <mergeCell ref="A4:D4"/>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52"/>
  <sheetViews>
    <sheetView view="pageBreakPreview" topLeftCell="A28" zoomScaleNormal="100" zoomScaleSheetLayoutView="100" workbookViewId="0">
      <selection activeCell="A42" sqref="A42:F42"/>
    </sheetView>
  </sheetViews>
  <sheetFormatPr defaultRowHeight="12.75" x14ac:dyDescent="0.2"/>
  <cols>
    <col min="1" max="1" width="9.140625" style="51"/>
    <col min="2" max="2" width="30.28515625" style="51" customWidth="1"/>
    <col min="3" max="6" width="13.42578125" style="51" customWidth="1"/>
    <col min="7" max="7" width="16.28515625" style="51" customWidth="1"/>
    <col min="8" max="8" width="15.42578125" style="51" customWidth="1"/>
    <col min="9" max="16384" width="9.140625" style="51"/>
  </cols>
  <sheetData>
    <row r="1" spans="1:8" ht="15.75" x14ac:dyDescent="0.2">
      <c r="A1" s="537" t="s">
        <v>127</v>
      </c>
      <c r="B1" s="537"/>
      <c r="C1" s="537"/>
      <c r="D1" s="537"/>
      <c r="E1" s="537"/>
      <c r="F1" s="537"/>
    </row>
    <row r="2" spans="1:8" ht="15.75" x14ac:dyDescent="0.2">
      <c r="A2" s="538" t="s">
        <v>128</v>
      </c>
      <c r="B2" s="538"/>
      <c r="C2" s="538"/>
      <c r="D2" s="538"/>
      <c r="E2" s="538"/>
      <c r="F2" s="538"/>
    </row>
    <row r="3" spans="1:8" ht="15.75" x14ac:dyDescent="0.2">
      <c r="A3" s="538" t="str">
        <f>'34.1'!A3:D3</f>
        <v>по состоянию на 31.12.2025</v>
      </c>
      <c r="B3" s="538"/>
      <c r="C3" s="538"/>
      <c r="D3" s="538"/>
      <c r="E3" s="538"/>
      <c r="F3" s="538"/>
    </row>
    <row r="4" spans="1:8" ht="14.25" x14ac:dyDescent="0.2">
      <c r="A4" s="543" t="s">
        <v>766</v>
      </c>
      <c r="B4" s="543"/>
      <c r="C4" s="543"/>
      <c r="D4" s="543"/>
      <c r="E4" s="543"/>
      <c r="F4" s="543"/>
    </row>
    <row r="5" spans="1:8" ht="27" customHeight="1" x14ac:dyDescent="0.2">
      <c r="A5" s="543" t="s">
        <v>1041</v>
      </c>
      <c r="B5" s="543"/>
      <c r="C5" s="543"/>
      <c r="D5" s="543"/>
      <c r="E5" s="543"/>
      <c r="F5" s="543"/>
    </row>
    <row r="6" spans="1:8" x14ac:dyDescent="0.2">
      <c r="F6" s="56" t="s">
        <v>1040</v>
      </c>
    </row>
    <row r="7" spans="1:8" ht="69" customHeight="1" x14ac:dyDescent="0.2">
      <c r="A7" s="234" t="s">
        <v>1</v>
      </c>
      <c r="B7" s="234" t="s">
        <v>3</v>
      </c>
      <c r="C7" s="313">
        <v>45658</v>
      </c>
      <c r="D7" s="234" t="s">
        <v>587</v>
      </c>
      <c r="E7" s="234" t="s">
        <v>588</v>
      </c>
      <c r="F7" s="313">
        <v>46022</v>
      </c>
    </row>
    <row r="8" spans="1:8" x14ac:dyDescent="0.2">
      <c r="A8" s="236">
        <v>1</v>
      </c>
      <c r="B8" s="236">
        <v>2</v>
      </c>
      <c r="C8" s="236">
        <v>3</v>
      </c>
      <c r="D8" s="236">
        <v>4</v>
      </c>
      <c r="E8" s="236">
        <v>5</v>
      </c>
      <c r="F8" s="236">
        <v>7</v>
      </c>
    </row>
    <row r="9" spans="1:8" ht="32.25" customHeight="1" x14ac:dyDescent="0.2">
      <c r="A9" s="559" t="s">
        <v>1043</v>
      </c>
      <c r="B9" s="559"/>
      <c r="C9" s="559"/>
      <c r="D9" s="559"/>
      <c r="E9" s="559"/>
      <c r="F9" s="559"/>
    </row>
    <row r="10" spans="1:8" x14ac:dyDescent="0.2">
      <c r="A10" s="231">
        <v>1</v>
      </c>
      <c r="B10" s="238" t="s">
        <v>736</v>
      </c>
      <c r="C10" s="258">
        <v>881.56899999999996</v>
      </c>
      <c r="D10" s="298" t="s">
        <v>1265</v>
      </c>
      <c r="E10" s="258">
        <v>0</v>
      </c>
      <c r="F10" s="258">
        <v>1496.4807499999999</v>
      </c>
      <c r="H10" s="73"/>
    </row>
    <row r="11" spans="1:8" x14ac:dyDescent="0.2">
      <c r="A11" s="231">
        <f>A10+1</f>
        <v>2</v>
      </c>
      <c r="B11" s="238" t="s">
        <v>705</v>
      </c>
      <c r="C11" s="258">
        <v>146.53975</v>
      </c>
      <c r="D11" s="298" t="s">
        <v>1266</v>
      </c>
      <c r="E11" s="258">
        <v>0</v>
      </c>
      <c r="F11" s="258">
        <v>84.019499999999994</v>
      </c>
      <c r="H11" s="73"/>
    </row>
    <row r="12" spans="1:8" x14ac:dyDescent="0.2">
      <c r="A12" s="231">
        <f>A11+1</f>
        <v>3</v>
      </c>
      <c r="B12" s="238" t="s">
        <v>782</v>
      </c>
      <c r="C12" s="258">
        <v>2338.2237300000002</v>
      </c>
      <c r="D12" s="298" t="s">
        <v>1267</v>
      </c>
      <c r="E12" s="258">
        <v>0</v>
      </c>
      <c r="F12" s="258">
        <v>389.96882000000028</v>
      </c>
    </row>
    <row r="13" spans="1:8" ht="25.5" x14ac:dyDescent="0.2">
      <c r="A13" s="231">
        <f t="shared" ref="A13:A17" si="0">A12+1</f>
        <v>4</v>
      </c>
      <c r="B13" s="238" t="s">
        <v>747</v>
      </c>
      <c r="C13" s="258">
        <v>1712.68461</v>
      </c>
      <c r="D13" s="298" t="s">
        <v>1191</v>
      </c>
      <c r="E13" s="258">
        <v>0</v>
      </c>
      <c r="F13" s="258">
        <v>1619.1107200000001</v>
      </c>
    </row>
    <row r="14" spans="1:8" x14ac:dyDescent="0.2">
      <c r="A14" s="231">
        <f>A13+1</f>
        <v>5</v>
      </c>
      <c r="B14" s="238" t="s">
        <v>146</v>
      </c>
      <c r="C14" s="258">
        <v>40.475900000000003</v>
      </c>
      <c r="D14" s="298" t="s">
        <v>1268</v>
      </c>
      <c r="E14" s="258">
        <v>0</v>
      </c>
      <c r="F14" s="258">
        <v>38.958960000000005</v>
      </c>
    </row>
    <row r="15" spans="1:8" ht="25.5" x14ac:dyDescent="0.2">
      <c r="A15" s="283">
        <f>A14+1</f>
        <v>6</v>
      </c>
      <c r="B15" s="311" t="s">
        <v>589</v>
      </c>
      <c r="C15" s="296">
        <v>5119.4929900000006</v>
      </c>
      <c r="D15" s="320" t="s">
        <v>1261</v>
      </c>
      <c r="E15" s="296">
        <v>0</v>
      </c>
      <c r="F15" s="296">
        <v>3628.5387500000006</v>
      </c>
    </row>
    <row r="16" spans="1:8" ht="51" x14ac:dyDescent="0.2">
      <c r="A16" s="283">
        <f>A15+1</f>
        <v>7</v>
      </c>
      <c r="B16" s="311" t="s">
        <v>590</v>
      </c>
      <c r="C16" s="296">
        <v>0</v>
      </c>
      <c r="D16" s="320">
        <v>0</v>
      </c>
      <c r="E16" s="296">
        <v>0</v>
      </c>
      <c r="F16" s="296">
        <v>0</v>
      </c>
    </row>
    <row r="17" spans="1:8" ht="38.25" x14ac:dyDescent="0.2">
      <c r="A17" s="283">
        <f t="shared" si="0"/>
        <v>8</v>
      </c>
      <c r="B17" s="311" t="s">
        <v>591</v>
      </c>
      <c r="C17" s="296">
        <v>5119.4929900000006</v>
      </c>
      <c r="D17" s="320" t="s">
        <v>1261</v>
      </c>
      <c r="E17" s="296">
        <v>0</v>
      </c>
      <c r="F17" s="296">
        <v>3628.5387500000006</v>
      </c>
    </row>
    <row r="18" spans="1:8" ht="15.75" customHeight="1" x14ac:dyDescent="0.2">
      <c r="A18" s="559" t="s">
        <v>1044</v>
      </c>
      <c r="B18" s="559"/>
      <c r="C18" s="559"/>
      <c r="D18" s="559"/>
      <c r="E18" s="559"/>
      <c r="F18" s="559"/>
    </row>
    <row r="19" spans="1:8" hidden="1" x14ac:dyDescent="0.2">
      <c r="A19" s="231">
        <f>A17+1</f>
        <v>9</v>
      </c>
      <c r="B19" s="238" t="str">
        <f>B10</f>
        <v>Резервы под ОКУ</v>
      </c>
      <c r="C19" s="321">
        <v>0</v>
      </c>
      <c r="D19" s="321">
        <v>0</v>
      </c>
      <c r="E19" s="321">
        <v>0</v>
      </c>
      <c r="F19" s="321">
        <f t="shared" ref="F19:F23" si="1">SUM(C19:E19)</f>
        <v>0</v>
      </c>
      <c r="H19" s="91"/>
    </row>
    <row r="20" spans="1:8" hidden="1" x14ac:dyDescent="0.2">
      <c r="A20" s="231">
        <f t="shared" ref="A20:A27" si="2">A19+1</f>
        <v>10</v>
      </c>
      <c r="B20" s="238" t="str">
        <f>B11</f>
        <v>Обесценение ОС</v>
      </c>
      <c r="C20" s="321">
        <v>0</v>
      </c>
      <c r="D20" s="321">
        <v>0</v>
      </c>
      <c r="E20" s="321">
        <v>0</v>
      </c>
      <c r="F20" s="321">
        <f t="shared" si="1"/>
        <v>0</v>
      </c>
    </row>
    <row r="21" spans="1:8" hidden="1" x14ac:dyDescent="0.2">
      <c r="A21" s="231">
        <f t="shared" si="2"/>
        <v>11</v>
      </c>
      <c r="B21" s="238" t="str">
        <f>B12</f>
        <v>Переоценка акций</v>
      </c>
      <c r="C21" s="321">
        <v>0</v>
      </c>
      <c r="D21" s="321">
        <v>0</v>
      </c>
      <c r="E21" s="321">
        <v>0</v>
      </c>
      <c r="F21" s="321">
        <f t="shared" si="1"/>
        <v>0</v>
      </c>
      <c r="H21" s="73"/>
    </row>
    <row r="22" spans="1:8" ht="25.5" hidden="1" x14ac:dyDescent="0.2">
      <c r="A22" s="231">
        <f t="shared" si="2"/>
        <v>12</v>
      </c>
      <c r="B22" s="238" t="str">
        <f>B13</f>
        <v>Налоговый убыток по реализации основных средств</v>
      </c>
      <c r="C22" s="321">
        <v>0</v>
      </c>
      <c r="D22" s="321">
        <v>0</v>
      </c>
      <c r="E22" s="321">
        <v>0</v>
      </c>
      <c r="F22" s="321">
        <f t="shared" si="1"/>
        <v>0</v>
      </c>
      <c r="G22" s="91"/>
    </row>
    <row r="23" spans="1:8" hidden="1" x14ac:dyDescent="0.2">
      <c r="A23" s="231">
        <f t="shared" si="2"/>
        <v>13</v>
      </c>
      <c r="B23" s="238" t="str">
        <f t="shared" ref="B23" si="3">B14</f>
        <v>Прочее</v>
      </c>
      <c r="C23" s="321">
        <v>0</v>
      </c>
      <c r="D23" s="321">
        <v>0</v>
      </c>
      <c r="E23" s="321">
        <v>0</v>
      </c>
      <c r="F23" s="321">
        <f t="shared" si="1"/>
        <v>0</v>
      </c>
    </row>
    <row r="24" spans="1:8" ht="25.5" x14ac:dyDescent="0.2">
      <c r="A24" s="283">
        <f t="shared" si="2"/>
        <v>14</v>
      </c>
      <c r="B24" s="311" t="s">
        <v>592</v>
      </c>
      <c r="C24" s="296">
        <v>0</v>
      </c>
      <c r="D24" s="296">
        <v>0</v>
      </c>
      <c r="E24" s="296">
        <v>0</v>
      </c>
      <c r="F24" s="296">
        <v>0</v>
      </c>
    </row>
    <row r="25" spans="1:8" ht="25.5" x14ac:dyDescent="0.2">
      <c r="A25" s="283">
        <f t="shared" si="2"/>
        <v>15</v>
      </c>
      <c r="B25" s="311" t="s">
        <v>593</v>
      </c>
      <c r="C25" s="296">
        <v>5119.4929900000006</v>
      </c>
      <c r="D25" s="320" t="s">
        <v>1261</v>
      </c>
      <c r="E25" s="296">
        <v>0</v>
      </c>
      <c r="F25" s="296">
        <v>3628.5387500000006</v>
      </c>
    </row>
    <row r="26" spans="1:8" ht="25.5" x14ac:dyDescent="0.2">
      <c r="A26" s="234">
        <f t="shared" si="2"/>
        <v>16</v>
      </c>
      <c r="B26" s="312" t="s">
        <v>594</v>
      </c>
      <c r="C26" s="279">
        <v>5119.4929900000006</v>
      </c>
      <c r="D26" s="322" t="s">
        <v>1261</v>
      </c>
      <c r="E26" s="279">
        <v>0</v>
      </c>
      <c r="F26" s="279">
        <v>3628.5429900000008</v>
      </c>
      <c r="H26" s="91"/>
    </row>
    <row r="27" spans="1:8" ht="13.5" hidden="1" thickBot="1" x14ac:dyDescent="0.25">
      <c r="A27" s="206">
        <f t="shared" si="2"/>
        <v>17</v>
      </c>
      <c r="B27" s="58" t="s">
        <v>733</v>
      </c>
      <c r="C27" s="586"/>
      <c r="D27" s="587"/>
      <c r="E27" s="587"/>
      <c r="F27" s="588"/>
    </row>
    <row r="28" spans="1:8" x14ac:dyDescent="0.2">
      <c r="C28" s="91"/>
      <c r="D28" s="91"/>
    </row>
    <row r="29" spans="1:8" ht="30" customHeight="1" x14ac:dyDescent="0.2">
      <c r="A29" s="539" t="s">
        <v>1042</v>
      </c>
      <c r="B29" s="539"/>
      <c r="C29" s="539"/>
      <c r="D29" s="539"/>
      <c r="E29" s="539"/>
      <c r="F29" s="539"/>
    </row>
    <row r="30" spans="1:8" x14ac:dyDescent="0.2">
      <c r="F30" s="56" t="s">
        <v>1040</v>
      </c>
    </row>
    <row r="31" spans="1:8" ht="69" customHeight="1" x14ac:dyDescent="0.2">
      <c r="A31" s="234" t="s">
        <v>1</v>
      </c>
      <c r="B31" s="234" t="s">
        <v>3</v>
      </c>
      <c r="C31" s="313">
        <v>45292</v>
      </c>
      <c r="D31" s="234" t="s">
        <v>587</v>
      </c>
      <c r="E31" s="234" t="s">
        <v>588</v>
      </c>
      <c r="F31" s="313">
        <v>45657</v>
      </c>
    </row>
    <row r="32" spans="1:8" x14ac:dyDescent="0.2">
      <c r="A32" s="236">
        <v>1</v>
      </c>
      <c r="B32" s="236">
        <v>2</v>
      </c>
      <c r="C32" s="236">
        <v>3</v>
      </c>
      <c r="D32" s="236">
        <v>4</v>
      </c>
      <c r="E32" s="236">
        <v>5</v>
      </c>
      <c r="F32" s="236">
        <v>7</v>
      </c>
    </row>
    <row r="33" spans="1:6" ht="32.25" customHeight="1" x14ac:dyDescent="0.2">
      <c r="A33" s="559" t="s">
        <v>1043</v>
      </c>
      <c r="B33" s="559"/>
      <c r="C33" s="559"/>
      <c r="D33" s="559"/>
      <c r="E33" s="559"/>
      <c r="F33" s="559"/>
    </row>
    <row r="34" spans="1:6" x14ac:dyDescent="0.2">
      <c r="A34" s="231">
        <v>1</v>
      </c>
      <c r="B34" s="238" t="s">
        <v>736</v>
      </c>
      <c r="C34" s="258">
        <v>0</v>
      </c>
      <c r="D34" s="258">
        <f>881569/1000</f>
        <v>881.56899999999996</v>
      </c>
      <c r="E34" s="258">
        <v>0</v>
      </c>
      <c r="F34" s="258">
        <f t="shared" ref="F34:F38" si="4">SUM(C34:E34)</f>
        <v>881.56899999999996</v>
      </c>
    </row>
    <row r="35" spans="1:6" x14ac:dyDescent="0.2">
      <c r="A35" s="231">
        <f>A34+1</f>
        <v>2</v>
      </c>
      <c r="B35" s="238" t="s">
        <v>705</v>
      </c>
      <c r="C35" s="258">
        <v>0</v>
      </c>
      <c r="D35" s="258">
        <f>146539.75/1000</f>
        <v>146.53975</v>
      </c>
      <c r="E35" s="258">
        <v>0</v>
      </c>
      <c r="F35" s="258">
        <f t="shared" si="4"/>
        <v>146.53975</v>
      </c>
    </row>
    <row r="36" spans="1:6" x14ac:dyDescent="0.2">
      <c r="A36" s="231">
        <f>A35+1</f>
        <v>3</v>
      </c>
      <c r="B36" s="238" t="s">
        <v>737</v>
      </c>
      <c r="C36" s="258">
        <v>0</v>
      </c>
      <c r="D36" s="258">
        <f>2338223.73/1000</f>
        <v>2338.2237300000002</v>
      </c>
      <c r="E36" s="258">
        <v>0</v>
      </c>
      <c r="F36" s="258">
        <f t="shared" si="4"/>
        <v>2338.2237300000002</v>
      </c>
    </row>
    <row r="37" spans="1:6" ht="25.5" x14ac:dyDescent="0.2">
      <c r="A37" s="231">
        <f t="shared" ref="A37" si="5">A36+1</f>
        <v>4</v>
      </c>
      <c r="B37" s="238" t="s">
        <v>747</v>
      </c>
      <c r="C37" s="258">
        <v>0</v>
      </c>
      <c r="D37" s="258">
        <f>1712684.61/1000</f>
        <v>1712.68461</v>
      </c>
      <c r="E37" s="258">
        <v>0</v>
      </c>
      <c r="F37" s="258">
        <f t="shared" si="4"/>
        <v>1712.68461</v>
      </c>
    </row>
    <row r="38" spans="1:6" x14ac:dyDescent="0.2">
      <c r="A38" s="231">
        <f>A37+1</f>
        <v>5</v>
      </c>
      <c r="B38" s="238" t="s">
        <v>146</v>
      </c>
      <c r="C38" s="258">
        <v>0</v>
      </c>
      <c r="D38" s="258">
        <f>40475.9/1000</f>
        <v>40.475900000000003</v>
      </c>
      <c r="E38" s="258">
        <v>0</v>
      </c>
      <c r="F38" s="258">
        <f t="shared" si="4"/>
        <v>40.475900000000003</v>
      </c>
    </row>
    <row r="39" spans="1:6" ht="25.5" x14ac:dyDescent="0.2">
      <c r="A39" s="283">
        <f>A38+1</f>
        <v>6</v>
      </c>
      <c r="B39" s="311" t="s">
        <v>589</v>
      </c>
      <c r="C39" s="296">
        <f>SUM(C34:C38)</f>
        <v>0</v>
      </c>
      <c r="D39" s="296">
        <f>SUM(D34:D38)</f>
        <v>5119.4929900000006</v>
      </c>
      <c r="E39" s="296">
        <f>SUM(E34:E38)</f>
        <v>0</v>
      </c>
      <c r="F39" s="296">
        <f>SUM(F34:F38)</f>
        <v>5119.4929900000006</v>
      </c>
    </row>
    <row r="40" spans="1:6" ht="51" x14ac:dyDescent="0.2">
      <c r="A40" s="283">
        <f t="shared" ref="A40:A41" si="6">A39+1</f>
        <v>7</v>
      </c>
      <c r="B40" s="311" t="s">
        <v>590</v>
      </c>
      <c r="C40" s="296">
        <v>0</v>
      </c>
      <c r="D40" s="296">
        <v>0</v>
      </c>
      <c r="E40" s="296">
        <v>0</v>
      </c>
      <c r="F40" s="296">
        <f>SUM(C40:E40)</f>
        <v>0</v>
      </c>
    </row>
    <row r="41" spans="1:6" ht="38.25" x14ac:dyDescent="0.2">
      <c r="A41" s="283">
        <f t="shared" si="6"/>
        <v>8</v>
      </c>
      <c r="B41" s="311" t="s">
        <v>591</v>
      </c>
      <c r="C41" s="296">
        <f>SUM(C39:C40)</f>
        <v>0</v>
      </c>
      <c r="D41" s="296">
        <f>SUM(D39:D40)</f>
        <v>5119.4929900000006</v>
      </c>
      <c r="E41" s="296">
        <f>SUM(E39:E40)</f>
        <v>0</v>
      </c>
      <c r="F41" s="296">
        <f>SUM(C41:E41)</f>
        <v>5119.4929900000006</v>
      </c>
    </row>
    <row r="42" spans="1:6" ht="15.75" customHeight="1" x14ac:dyDescent="0.2">
      <c r="A42" s="559" t="s">
        <v>1044</v>
      </c>
      <c r="B42" s="559"/>
      <c r="C42" s="559"/>
      <c r="D42" s="559"/>
      <c r="E42" s="559"/>
      <c r="F42" s="559"/>
    </row>
    <row r="43" spans="1:6" hidden="1" x14ac:dyDescent="0.2">
      <c r="A43" s="231">
        <f>A41+1</f>
        <v>9</v>
      </c>
      <c r="B43" s="238" t="str">
        <f>B34</f>
        <v>Резервы под ОКУ</v>
      </c>
      <c r="C43" s="321">
        <v>0</v>
      </c>
      <c r="D43" s="321">
        <v>0</v>
      </c>
      <c r="E43" s="321">
        <v>0</v>
      </c>
      <c r="F43" s="321">
        <f t="shared" ref="F43:F47" si="7">SUM(C43:E43)</f>
        <v>0</v>
      </c>
    </row>
    <row r="44" spans="1:6" hidden="1" x14ac:dyDescent="0.2">
      <c r="A44" s="231">
        <f t="shared" ref="A44:A47" si="8">A43+1</f>
        <v>10</v>
      </c>
      <c r="B44" s="238" t="str">
        <f>B35</f>
        <v>Обесценение ОС</v>
      </c>
      <c r="C44" s="321">
        <v>0</v>
      </c>
      <c r="D44" s="321">
        <v>0</v>
      </c>
      <c r="E44" s="321">
        <v>0</v>
      </c>
      <c r="F44" s="321">
        <f t="shared" si="7"/>
        <v>0</v>
      </c>
    </row>
    <row r="45" spans="1:6" hidden="1" x14ac:dyDescent="0.2">
      <c r="A45" s="231">
        <f t="shared" si="8"/>
        <v>11</v>
      </c>
      <c r="B45" s="238" t="str">
        <f>B36</f>
        <v>Обесценение акций</v>
      </c>
      <c r="C45" s="321">
        <v>0</v>
      </c>
      <c r="D45" s="321">
        <v>0</v>
      </c>
      <c r="E45" s="321">
        <v>0</v>
      </c>
      <c r="F45" s="321">
        <f t="shared" si="7"/>
        <v>0</v>
      </c>
    </row>
    <row r="46" spans="1:6" ht="30" hidden="1" customHeight="1" x14ac:dyDescent="0.2">
      <c r="A46" s="231">
        <f t="shared" si="8"/>
        <v>12</v>
      </c>
      <c r="B46" s="238" t="str">
        <f>B37</f>
        <v>Налоговый убыток по реализации основных средств</v>
      </c>
      <c r="C46" s="321">
        <v>0</v>
      </c>
      <c r="D46" s="321">
        <v>0</v>
      </c>
      <c r="E46" s="321">
        <v>0</v>
      </c>
      <c r="F46" s="321">
        <f t="shared" si="7"/>
        <v>0</v>
      </c>
    </row>
    <row r="47" spans="1:6" hidden="1" x14ac:dyDescent="0.2">
      <c r="A47" s="231">
        <f t="shared" si="8"/>
        <v>13</v>
      </c>
      <c r="B47" s="238" t="str">
        <f t="shared" ref="B47" si="9">B38</f>
        <v>Прочее</v>
      </c>
      <c r="C47" s="321">
        <v>0</v>
      </c>
      <c r="D47" s="321">
        <v>0</v>
      </c>
      <c r="E47" s="321">
        <v>0</v>
      </c>
      <c r="F47" s="321">
        <f t="shared" si="7"/>
        <v>0</v>
      </c>
    </row>
    <row r="48" spans="1:6" ht="25.5" x14ac:dyDescent="0.2">
      <c r="A48" s="283">
        <f>A47+1</f>
        <v>14</v>
      </c>
      <c r="B48" s="311" t="s">
        <v>592</v>
      </c>
      <c r="C48" s="296">
        <f>SUM(C43:C47)</f>
        <v>0</v>
      </c>
      <c r="D48" s="296">
        <f>SUM(D43:D47)</f>
        <v>0</v>
      </c>
      <c r="E48" s="296">
        <f>SUM(E43:E47)</f>
        <v>0</v>
      </c>
      <c r="F48" s="296">
        <f>SUM(F43:F47)</f>
        <v>0</v>
      </c>
    </row>
    <row r="49" spans="1:6" ht="25.5" x14ac:dyDescent="0.2">
      <c r="A49" s="283">
        <f t="shared" ref="A49:A51" si="10">A48+1</f>
        <v>15</v>
      </c>
      <c r="B49" s="311" t="s">
        <v>593</v>
      </c>
      <c r="C49" s="296">
        <f>C41+C48</f>
        <v>0</v>
      </c>
      <c r="D49" s="296">
        <f>D41+D48</f>
        <v>5119.4929900000006</v>
      </c>
      <c r="E49" s="296">
        <f>E41+E48</f>
        <v>0</v>
      </c>
      <c r="F49" s="296">
        <f>SUM(C49:E49)</f>
        <v>5119.4929900000006</v>
      </c>
    </row>
    <row r="50" spans="1:6" ht="25.5" x14ac:dyDescent="0.2">
      <c r="A50" s="234">
        <f t="shared" si="10"/>
        <v>16</v>
      </c>
      <c r="B50" s="312" t="s">
        <v>594</v>
      </c>
      <c r="C50" s="279">
        <v>0</v>
      </c>
      <c r="D50" s="279">
        <f>D49</f>
        <v>5119.4929900000006</v>
      </c>
      <c r="E50" s="279">
        <v>0</v>
      </c>
      <c r="F50" s="279">
        <f>SUM(C50:E50)</f>
        <v>5119.4929900000006</v>
      </c>
    </row>
    <row r="51" spans="1:6" ht="13.5" hidden="1" thickBot="1" x14ac:dyDescent="0.25">
      <c r="A51" s="206">
        <f t="shared" si="10"/>
        <v>17</v>
      </c>
      <c r="B51" s="58" t="s">
        <v>733</v>
      </c>
      <c r="C51" s="586"/>
      <c r="D51" s="587"/>
      <c r="E51" s="587"/>
      <c r="F51" s="588"/>
    </row>
    <row r="52" spans="1:6" x14ac:dyDescent="0.2">
      <c r="D52" s="73"/>
    </row>
  </sheetData>
  <mergeCells count="12">
    <mergeCell ref="A29:F29"/>
    <mergeCell ref="A33:F33"/>
    <mergeCell ref="A42:F42"/>
    <mergeCell ref="C51:F51"/>
    <mergeCell ref="A1:F1"/>
    <mergeCell ref="A2:F2"/>
    <mergeCell ref="A3:F3"/>
    <mergeCell ref="A4:F4"/>
    <mergeCell ref="A5:F5"/>
    <mergeCell ref="A9:F9"/>
    <mergeCell ref="A18:F18"/>
    <mergeCell ref="C27:F27"/>
  </mergeCells>
  <printOptions horizontalCentered="1"/>
  <pageMargins left="0.39370078740157483" right="0.39370078740157483" top="0.39370078740157483" bottom="0.39370078740157483" header="0.31496062992125984" footer="0.31496062992125984"/>
  <pageSetup paperSize="9" orientation="portrait" horizontalDpi="0" verticalDpi="0" r:id="rId1"/>
  <rowBreaks count="1" manualBreakCount="1">
    <brk id="26"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20"/>
  <sheetViews>
    <sheetView view="pageBreakPreview" topLeftCell="A10" zoomScaleNormal="110" zoomScaleSheetLayoutView="100" workbookViewId="0">
      <selection activeCell="C6" sqref="C6"/>
    </sheetView>
  </sheetViews>
  <sheetFormatPr defaultRowHeight="12.75" x14ac:dyDescent="0.2"/>
  <cols>
    <col min="1" max="1" width="6.85546875" style="51" customWidth="1"/>
    <col min="2" max="2" width="15.7109375" style="51" customWidth="1"/>
    <col min="3" max="3" width="70.5703125" style="51" customWidth="1"/>
    <col min="4" max="16384" width="9.140625" style="51"/>
  </cols>
  <sheetData>
    <row r="1" spans="1:3" ht="15.75" x14ac:dyDescent="0.25">
      <c r="A1" s="606" t="s">
        <v>127</v>
      </c>
      <c r="B1" s="606"/>
      <c r="C1" s="606"/>
    </row>
    <row r="2" spans="1:3" ht="15.75" x14ac:dyDescent="0.25">
      <c r="A2" s="606" t="s">
        <v>128</v>
      </c>
      <c r="B2" s="606"/>
      <c r="C2" s="606"/>
    </row>
    <row r="3" spans="1:3" ht="15.75" x14ac:dyDescent="0.25">
      <c r="A3" s="606" t="str">
        <f>'48.3'!A3:F3</f>
        <v>по состоянию на 31.12.2025</v>
      </c>
      <c r="B3" s="606"/>
      <c r="C3" s="606"/>
    </row>
    <row r="4" spans="1:3" ht="14.25" x14ac:dyDescent="0.2">
      <c r="A4" s="607" t="s">
        <v>1141</v>
      </c>
      <c r="B4" s="607"/>
      <c r="C4" s="607"/>
    </row>
    <row r="5" spans="1:3" ht="14.25" x14ac:dyDescent="0.2">
      <c r="A5" s="607" t="s">
        <v>1140</v>
      </c>
      <c r="B5" s="607"/>
      <c r="C5" s="607"/>
    </row>
    <row r="7" spans="1:3" ht="25.5" x14ac:dyDescent="0.2">
      <c r="A7" s="236" t="s">
        <v>1</v>
      </c>
      <c r="B7" s="236" t="s">
        <v>3</v>
      </c>
      <c r="C7" s="236" t="s">
        <v>945</v>
      </c>
    </row>
    <row r="8" spans="1:3" x14ac:dyDescent="0.2">
      <c r="A8" s="236">
        <v>1</v>
      </c>
      <c r="B8" s="236">
        <v>2</v>
      </c>
      <c r="C8" s="236">
        <v>3</v>
      </c>
    </row>
    <row r="9" spans="1:3" ht="110.25" customHeight="1" x14ac:dyDescent="0.2">
      <c r="A9" s="605">
        <v>1</v>
      </c>
      <c r="B9" s="605" t="s">
        <v>1142</v>
      </c>
      <c r="C9" s="231" t="s">
        <v>1164</v>
      </c>
    </row>
    <row r="10" spans="1:3" ht="186.75" customHeight="1" x14ac:dyDescent="0.2">
      <c r="A10" s="605"/>
      <c r="B10" s="605"/>
      <c r="C10" s="231" t="s">
        <v>1163</v>
      </c>
    </row>
    <row r="11" spans="1:3" s="82" customFormat="1" ht="90.75" customHeight="1" x14ac:dyDescent="0.2">
      <c r="A11" s="323">
        <f>A9+1</f>
        <v>2</v>
      </c>
      <c r="B11" s="88" t="s">
        <v>1143</v>
      </c>
      <c r="C11" s="231" t="s">
        <v>1153</v>
      </c>
    </row>
    <row r="12" spans="1:3" s="82" customFormat="1" ht="108.75" customHeight="1" x14ac:dyDescent="0.2">
      <c r="A12" s="323">
        <f t="shared" ref="A12:A20" si="0">A11+1</f>
        <v>3</v>
      </c>
      <c r="B12" s="88" t="s">
        <v>1144</v>
      </c>
      <c r="C12" s="231" t="s">
        <v>1154</v>
      </c>
    </row>
    <row r="13" spans="1:3" s="82" customFormat="1" ht="330" customHeight="1" x14ac:dyDescent="0.2">
      <c r="A13" s="323">
        <f t="shared" si="0"/>
        <v>4</v>
      </c>
      <c r="B13" s="88" t="s">
        <v>1145</v>
      </c>
      <c r="C13" s="231" t="s">
        <v>1155</v>
      </c>
    </row>
    <row r="14" spans="1:3" s="82" customFormat="1" ht="127.5" x14ac:dyDescent="0.2">
      <c r="A14" s="323">
        <f t="shared" si="0"/>
        <v>5</v>
      </c>
      <c r="B14" s="88" t="s">
        <v>1146</v>
      </c>
      <c r="C14" s="323" t="s">
        <v>660</v>
      </c>
    </row>
    <row r="15" spans="1:3" s="82" customFormat="1" ht="153" x14ac:dyDescent="0.2">
      <c r="A15" s="323">
        <f t="shared" si="0"/>
        <v>6</v>
      </c>
      <c r="B15" s="88" t="s">
        <v>1147</v>
      </c>
      <c r="C15" s="323" t="s">
        <v>660</v>
      </c>
    </row>
    <row r="16" spans="1:3" s="82" customFormat="1" ht="382.5" x14ac:dyDescent="0.2">
      <c r="A16" s="323">
        <f t="shared" si="0"/>
        <v>7</v>
      </c>
      <c r="B16" s="88" t="s">
        <v>1148</v>
      </c>
      <c r="C16" s="323" t="s">
        <v>1156</v>
      </c>
    </row>
    <row r="17" spans="1:3" s="82" customFormat="1" ht="140.25" x14ac:dyDescent="0.2">
      <c r="A17" s="323">
        <f t="shared" si="0"/>
        <v>8</v>
      </c>
      <c r="B17" s="88" t="s">
        <v>1149</v>
      </c>
      <c r="C17" s="323" t="s">
        <v>660</v>
      </c>
    </row>
    <row r="18" spans="1:3" s="82" customFormat="1" ht="165.75" x14ac:dyDescent="0.2">
      <c r="A18" s="323">
        <f t="shared" si="0"/>
        <v>9</v>
      </c>
      <c r="B18" s="88" t="s">
        <v>1150</v>
      </c>
      <c r="C18" s="323" t="s">
        <v>660</v>
      </c>
    </row>
    <row r="19" spans="1:3" s="82" customFormat="1" ht="191.25" x14ac:dyDescent="0.2">
      <c r="A19" s="323">
        <f t="shared" si="0"/>
        <v>10</v>
      </c>
      <c r="B19" s="88" t="s">
        <v>1151</v>
      </c>
      <c r="C19" s="323" t="s">
        <v>660</v>
      </c>
    </row>
    <row r="20" spans="1:3" s="82" customFormat="1" ht="242.25" customHeight="1" x14ac:dyDescent="0.2">
      <c r="A20" s="323">
        <f t="shared" si="0"/>
        <v>11</v>
      </c>
      <c r="B20" s="88" t="s">
        <v>1152</v>
      </c>
      <c r="C20" s="323" t="s">
        <v>660</v>
      </c>
    </row>
  </sheetData>
  <mergeCells count="7">
    <mergeCell ref="A9:A10"/>
    <mergeCell ref="B9:B10"/>
    <mergeCell ref="A1:C1"/>
    <mergeCell ref="A2:C2"/>
    <mergeCell ref="A3:C3"/>
    <mergeCell ref="A4:C4"/>
    <mergeCell ref="A5:C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93"/>
  <sheetViews>
    <sheetView view="pageBreakPreview" topLeftCell="A7" zoomScaleNormal="100" zoomScaleSheetLayoutView="100" workbookViewId="0">
      <selection activeCell="N66" sqref="N66"/>
    </sheetView>
  </sheetViews>
  <sheetFormatPr defaultRowHeight="12.75" x14ac:dyDescent="0.2"/>
  <cols>
    <col min="1" max="1" width="9.140625" style="51"/>
    <col min="2" max="2" width="33.140625" style="51" customWidth="1"/>
    <col min="3" max="7" width="18" style="51" customWidth="1"/>
    <col min="8" max="8" width="13.7109375" style="51" customWidth="1"/>
    <col min="9" max="16384" width="9.140625" style="51"/>
  </cols>
  <sheetData>
    <row r="1" spans="1:7" ht="15.75" x14ac:dyDescent="0.2">
      <c r="A1" s="537" t="s">
        <v>127</v>
      </c>
      <c r="B1" s="537"/>
      <c r="C1" s="537"/>
      <c r="D1" s="537"/>
      <c r="E1" s="537"/>
      <c r="F1" s="537"/>
      <c r="G1" s="537"/>
    </row>
    <row r="2" spans="1:7" ht="15.75" x14ac:dyDescent="0.2">
      <c r="A2" s="538" t="s">
        <v>128</v>
      </c>
      <c r="B2" s="538"/>
      <c r="C2" s="538"/>
      <c r="D2" s="538"/>
      <c r="E2" s="538"/>
      <c r="F2" s="538"/>
      <c r="G2" s="538"/>
    </row>
    <row r="3" spans="1:7" ht="15.75" x14ac:dyDescent="0.2">
      <c r="A3" s="538" t="str">
        <f>'52.1'!A3:C3</f>
        <v>по состоянию на 31.12.2025</v>
      </c>
      <c r="B3" s="538"/>
      <c r="C3" s="538"/>
      <c r="D3" s="538"/>
      <c r="E3" s="538"/>
      <c r="F3" s="538"/>
      <c r="G3" s="538"/>
    </row>
    <row r="4" spans="1:7" ht="15.75" x14ac:dyDescent="0.2">
      <c r="A4" s="538" t="s">
        <v>1045</v>
      </c>
      <c r="B4" s="538"/>
      <c r="C4" s="538"/>
      <c r="D4" s="538"/>
      <c r="E4" s="538"/>
      <c r="F4" s="538"/>
      <c r="G4" s="538"/>
    </row>
    <row r="5" spans="1:7" ht="50.25" customHeight="1" x14ac:dyDescent="0.25">
      <c r="A5" s="608" t="s">
        <v>734</v>
      </c>
      <c r="B5" s="608"/>
      <c r="C5" s="608"/>
      <c r="D5" s="608"/>
      <c r="E5" s="608"/>
      <c r="F5" s="608"/>
      <c r="G5" s="608"/>
    </row>
    <row r="6" spans="1:7" x14ac:dyDescent="0.2">
      <c r="G6" s="56" t="s">
        <v>1046</v>
      </c>
    </row>
    <row r="7" spans="1:7" ht="25.5" x14ac:dyDescent="0.2">
      <c r="A7" s="234" t="s">
        <v>1</v>
      </c>
      <c r="B7" s="234" t="s">
        <v>3</v>
      </c>
      <c r="C7" s="234" t="s">
        <v>333</v>
      </c>
      <c r="D7" s="234" t="s">
        <v>407</v>
      </c>
      <c r="E7" s="234" t="s">
        <v>408</v>
      </c>
      <c r="F7" s="234" t="s">
        <v>334</v>
      </c>
      <c r="G7" s="234" t="s">
        <v>409</v>
      </c>
    </row>
    <row r="8" spans="1:7" x14ac:dyDescent="0.2">
      <c r="A8" s="236">
        <v>1</v>
      </c>
      <c r="B8" s="236">
        <v>2</v>
      </c>
      <c r="C8" s="236">
        <v>3</v>
      </c>
      <c r="D8" s="236">
        <v>4</v>
      </c>
      <c r="E8" s="236">
        <v>5</v>
      </c>
      <c r="F8" s="236">
        <v>6</v>
      </c>
      <c r="G8" s="236">
        <v>7</v>
      </c>
    </row>
    <row r="9" spans="1:7" x14ac:dyDescent="0.2">
      <c r="A9" s="288">
        <v>1</v>
      </c>
      <c r="B9" s="289" t="s">
        <v>335</v>
      </c>
      <c r="C9" s="303">
        <f>SUM(C10:C12)</f>
        <v>686.81507999999997</v>
      </c>
      <c r="D9" s="303">
        <f>SUM(D10:D12)</f>
        <v>0</v>
      </c>
      <c r="E9" s="303">
        <f>SUM(E10:E12)</f>
        <v>0</v>
      </c>
      <c r="F9" s="303">
        <f>SUM(F10:F12)</f>
        <v>0</v>
      </c>
      <c r="G9" s="303">
        <f>SUM(G10:G12)</f>
        <v>24.6</v>
      </c>
    </row>
    <row r="10" spans="1:7" x14ac:dyDescent="0.2">
      <c r="A10" s="231">
        <f>A9+1</f>
        <v>2</v>
      </c>
      <c r="B10" s="238" t="s">
        <v>920</v>
      </c>
      <c r="C10" s="258">
        <f>'5.1'!C13-D10-E10-F10-G10</f>
        <v>686.81507999999997</v>
      </c>
      <c r="D10" s="258">
        <v>0</v>
      </c>
      <c r="E10" s="258">
        <v>0</v>
      </c>
      <c r="F10" s="258">
        <v>0</v>
      </c>
      <c r="G10" s="258">
        <f>24600/1000</f>
        <v>24.6</v>
      </c>
    </row>
    <row r="11" spans="1:7" ht="25.5" hidden="1" x14ac:dyDescent="0.2">
      <c r="A11" s="231">
        <f>A10+1</f>
        <v>3</v>
      </c>
      <c r="B11" s="238" t="s">
        <v>337</v>
      </c>
      <c r="C11" s="258">
        <v>0</v>
      </c>
      <c r="D11" s="258">
        <v>0</v>
      </c>
      <c r="E11" s="257">
        <v>0</v>
      </c>
      <c r="F11" s="258">
        <v>0</v>
      </c>
      <c r="G11" s="258">
        <v>0</v>
      </c>
    </row>
    <row r="12" spans="1:7" hidden="1" x14ac:dyDescent="0.2">
      <c r="A12" s="231">
        <f>A11+1</f>
        <v>4</v>
      </c>
      <c r="B12" s="238" t="s">
        <v>422</v>
      </c>
      <c r="C12" s="258">
        <v>0</v>
      </c>
      <c r="D12" s="258">
        <v>0</v>
      </c>
      <c r="E12" s="257">
        <v>0</v>
      </c>
      <c r="F12" s="258">
        <v>0</v>
      </c>
      <c r="G12" s="258">
        <v>0</v>
      </c>
    </row>
    <row r="13" spans="1:7" ht="51" hidden="1" x14ac:dyDescent="0.2">
      <c r="A13" s="288">
        <f>A12+1</f>
        <v>5</v>
      </c>
      <c r="B13" s="289" t="s">
        <v>396</v>
      </c>
      <c r="C13" s="303">
        <f>SUM(C14:C18)</f>
        <v>0</v>
      </c>
      <c r="D13" s="303">
        <f t="shared" ref="D13:G13" si="0">SUM(D14:D18)</f>
        <v>0</v>
      </c>
      <c r="E13" s="303">
        <f t="shared" si="0"/>
        <v>0</v>
      </c>
      <c r="F13" s="303">
        <f t="shared" si="0"/>
        <v>0</v>
      </c>
      <c r="G13" s="303">
        <f t="shared" si="0"/>
        <v>0</v>
      </c>
    </row>
    <row r="14" spans="1:7" hidden="1" x14ac:dyDescent="0.2">
      <c r="A14" s="293">
        <f>A13+1</f>
        <v>6</v>
      </c>
      <c r="B14" s="294" t="s">
        <v>1047</v>
      </c>
      <c r="C14" s="258">
        <f>SUM(C15:C18)</f>
        <v>0</v>
      </c>
      <c r="D14" s="258">
        <f>SUM(D15:D18)</f>
        <v>0</v>
      </c>
      <c r="E14" s="258">
        <f>SUM(E15:E18)</f>
        <v>0</v>
      </c>
      <c r="F14" s="258">
        <f>SUM(F15:F18)</f>
        <v>0</v>
      </c>
      <c r="G14" s="258">
        <f>SUM(G15:G18)</f>
        <v>0</v>
      </c>
    </row>
    <row r="15" spans="1:7" ht="25.5" hidden="1" x14ac:dyDescent="0.2">
      <c r="A15" s="231">
        <f t="shared" ref="A15:A48" si="1">A14+1</f>
        <v>7</v>
      </c>
      <c r="B15" s="238" t="s">
        <v>395</v>
      </c>
      <c r="C15" s="258">
        <v>0</v>
      </c>
      <c r="D15" s="258">
        <v>0</v>
      </c>
      <c r="E15" s="257">
        <v>0</v>
      </c>
      <c r="F15" s="258">
        <v>0</v>
      </c>
      <c r="G15" s="258">
        <v>0</v>
      </c>
    </row>
    <row r="16" spans="1:7" hidden="1" x14ac:dyDescent="0.2">
      <c r="A16" s="231">
        <f t="shared" si="1"/>
        <v>8</v>
      </c>
      <c r="B16" s="238" t="s">
        <v>1048</v>
      </c>
      <c r="C16" s="258">
        <v>0</v>
      </c>
      <c r="D16" s="258">
        <v>0</v>
      </c>
      <c r="E16" s="257">
        <v>0</v>
      </c>
      <c r="F16" s="258">
        <v>0</v>
      </c>
      <c r="G16" s="258">
        <v>0</v>
      </c>
    </row>
    <row r="17" spans="1:7" ht="25.5" hidden="1" x14ac:dyDescent="0.2">
      <c r="A17" s="231">
        <f t="shared" si="1"/>
        <v>9</v>
      </c>
      <c r="B17" s="238" t="s">
        <v>1049</v>
      </c>
      <c r="C17" s="258">
        <v>0</v>
      </c>
      <c r="D17" s="258">
        <v>0</v>
      </c>
      <c r="E17" s="257">
        <v>0</v>
      </c>
      <c r="F17" s="258">
        <v>0</v>
      </c>
      <c r="G17" s="258">
        <v>0</v>
      </c>
    </row>
    <row r="18" spans="1:7" hidden="1" x14ac:dyDescent="0.2">
      <c r="A18" s="231">
        <f t="shared" si="1"/>
        <v>10</v>
      </c>
      <c r="B18" s="238" t="s">
        <v>422</v>
      </c>
      <c r="C18" s="258">
        <v>0</v>
      </c>
      <c r="D18" s="258">
        <v>0</v>
      </c>
      <c r="E18" s="257">
        <v>0</v>
      </c>
      <c r="F18" s="258">
        <v>0</v>
      </c>
      <c r="G18" s="258">
        <v>0</v>
      </c>
    </row>
    <row r="19" spans="1:7" ht="51" x14ac:dyDescent="0.2">
      <c r="A19" s="288">
        <f>A18+1</f>
        <v>11</v>
      </c>
      <c r="B19" s="289" t="s">
        <v>348</v>
      </c>
      <c r="C19" s="317" t="s">
        <v>1280</v>
      </c>
      <c r="D19" s="303">
        <f>SUM(D20:D30)</f>
        <v>0</v>
      </c>
      <c r="E19" s="303">
        <f>SUM(E20:E30)</f>
        <v>0</v>
      </c>
      <c r="F19" s="303">
        <f>SUM(F20:F30)</f>
        <v>0</v>
      </c>
      <c r="G19" s="303">
        <f>SUM(G20:G30)</f>
        <v>0</v>
      </c>
    </row>
    <row r="20" spans="1:7" ht="25.5" hidden="1" x14ac:dyDescent="0.2">
      <c r="A20" s="231">
        <f t="shared" si="1"/>
        <v>12</v>
      </c>
      <c r="B20" s="238" t="s">
        <v>934</v>
      </c>
      <c r="C20" s="258">
        <v>0</v>
      </c>
      <c r="D20" s="258">
        <v>0</v>
      </c>
      <c r="E20" s="257">
        <v>0</v>
      </c>
      <c r="F20" s="258">
        <v>0</v>
      </c>
      <c r="G20" s="258">
        <v>0</v>
      </c>
    </row>
    <row r="21" spans="1:7" ht="25.5" x14ac:dyDescent="0.2">
      <c r="A21" s="231">
        <f t="shared" si="1"/>
        <v>13</v>
      </c>
      <c r="B21" s="238" t="s">
        <v>395</v>
      </c>
      <c r="C21" s="260" t="str">
        <f>'10.1'!C11</f>
        <v>31 738</v>
      </c>
      <c r="D21" s="258">
        <v>0</v>
      </c>
      <c r="E21" s="257">
        <v>0</v>
      </c>
      <c r="F21" s="258">
        <v>0</v>
      </c>
      <c r="G21" s="260">
        <v>0</v>
      </c>
    </row>
    <row r="22" spans="1:7" ht="51" hidden="1" x14ac:dyDescent="0.2">
      <c r="A22" s="231">
        <f t="shared" si="1"/>
        <v>14</v>
      </c>
      <c r="B22" s="238" t="s">
        <v>320</v>
      </c>
      <c r="C22" s="258">
        <v>0</v>
      </c>
      <c r="D22" s="258">
        <v>0</v>
      </c>
      <c r="E22" s="257">
        <v>0</v>
      </c>
      <c r="F22" s="258">
        <v>0</v>
      </c>
      <c r="G22" s="258">
        <v>0</v>
      </c>
    </row>
    <row r="23" spans="1:7" ht="38.25" hidden="1" x14ac:dyDescent="0.2">
      <c r="A23" s="231">
        <f t="shared" si="1"/>
        <v>15</v>
      </c>
      <c r="B23" s="238" t="s">
        <v>321</v>
      </c>
      <c r="C23" s="258">
        <v>0</v>
      </c>
      <c r="D23" s="258">
        <v>0</v>
      </c>
      <c r="E23" s="257">
        <v>0</v>
      </c>
      <c r="F23" s="258">
        <v>0</v>
      </c>
      <c r="G23" s="258">
        <v>0</v>
      </c>
    </row>
    <row r="24" spans="1:7" ht="51" hidden="1" x14ac:dyDescent="0.2">
      <c r="A24" s="231">
        <f t="shared" si="1"/>
        <v>16</v>
      </c>
      <c r="B24" s="238" t="s">
        <v>322</v>
      </c>
      <c r="C24" s="258">
        <v>0</v>
      </c>
      <c r="D24" s="258">
        <v>0</v>
      </c>
      <c r="E24" s="257">
        <v>0</v>
      </c>
      <c r="F24" s="258">
        <v>0</v>
      </c>
      <c r="G24" s="258">
        <v>0</v>
      </c>
    </row>
    <row r="25" spans="1:7" ht="51" hidden="1" x14ac:dyDescent="0.2">
      <c r="A25" s="231">
        <f t="shared" si="1"/>
        <v>17</v>
      </c>
      <c r="B25" s="238" t="s">
        <v>323</v>
      </c>
      <c r="C25" s="258">
        <v>0</v>
      </c>
      <c r="D25" s="258">
        <v>0</v>
      </c>
      <c r="E25" s="257">
        <v>0</v>
      </c>
      <c r="F25" s="258">
        <v>0</v>
      </c>
      <c r="G25" s="258">
        <v>0</v>
      </c>
    </row>
    <row r="26" spans="1:7" ht="63.75" hidden="1" x14ac:dyDescent="0.2">
      <c r="A26" s="231">
        <f t="shared" si="1"/>
        <v>18</v>
      </c>
      <c r="B26" s="238" t="s">
        <v>324</v>
      </c>
      <c r="C26" s="258">
        <v>0</v>
      </c>
      <c r="D26" s="258">
        <v>0</v>
      </c>
      <c r="E26" s="257">
        <v>0</v>
      </c>
      <c r="F26" s="258">
        <v>0</v>
      </c>
      <c r="G26" s="258">
        <v>0</v>
      </c>
    </row>
    <row r="27" spans="1:7" ht="51" hidden="1" x14ac:dyDescent="0.2">
      <c r="A27" s="231">
        <f t="shared" si="1"/>
        <v>19</v>
      </c>
      <c r="B27" s="238" t="s">
        <v>325</v>
      </c>
      <c r="C27" s="258">
        <v>0</v>
      </c>
      <c r="D27" s="258">
        <v>0</v>
      </c>
      <c r="E27" s="257">
        <v>0</v>
      </c>
      <c r="F27" s="258">
        <v>0</v>
      </c>
      <c r="G27" s="258">
        <v>0</v>
      </c>
    </row>
    <row r="28" spans="1:7" ht="38.25" hidden="1" x14ac:dyDescent="0.2">
      <c r="A28" s="231">
        <f t="shared" si="1"/>
        <v>20</v>
      </c>
      <c r="B28" s="238" t="s">
        <v>326</v>
      </c>
      <c r="C28" s="258">
        <v>0</v>
      </c>
      <c r="D28" s="258">
        <v>0</v>
      </c>
      <c r="E28" s="257">
        <v>0</v>
      </c>
      <c r="F28" s="258">
        <v>0</v>
      </c>
      <c r="G28" s="258">
        <v>0</v>
      </c>
    </row>
    <row r="29" spans="1:7" ht="38.25" hidden="1" x14ac:dyDescent="0.2">
      <c r="A29" s="231">
        <f t="shared" si="1"/>
        <v>21</v>
      </c>
      <c r="B29" s="238" t="s">
        <v>936</v>
      </c>
      <c r="C29" s="258">
        <v>0</v>
      </c>
      <c r="D29" s="258">
        <v>0</v>
      </c>
      <c r="E29" s="257">
        <v>0</v>
      </c>
      <c r="F29" s="258">
        <v>0</v>
      </c>
      <c r="G29" s="258">
        <v>0</v>
      </c>
    </row>
    <row r="30" spans="1:7" hidden="1" x14ac:dyDescent="0.2">
      <c r="A30" s="231">
        <f t="shared" si="1"/>
        <v>22</v>
      </c>
      <c r="B30" s="238" t="s">
        <v>422</v>
      </c>
      <c r="C30" s="258">
        <v>0</v>
      </c>
      <c r="D30" s="258">
        <v>0</v>
      </c>
      <c r="E30" s="257">
        <v>0</v>
      </c>
      <c r="F30" s="258">
        <v>0</v>
      </c>
      <c r="G30" s="258">
        <v>0</v>
      </c>
    </row>
    <row r="31" spans="1:7" ht="51" hidden="1" x14ac:dyDescent="0.2">
      <c r="A31" s="288">
        <f t="shared" si="1"/>
        <v>23</v>
      </c>
      <c r="B31" s="289" t="s">
        <v>349</v>
      </c>
      <c r="C31" s="303">
        <f>SUM(C32:C38)</f>
        <v>0</v>
      </c>
      <c r="D31" s="303">
        <f>SUM(D32:D38)</f>
        <v>0</v>
      </c>
      <c r="E31" s="303">
        <f>SUM(E32:E38)</f>
        <v>0</v>
      </c>
      <c r="F31" s="303">
        <f>SUM(F32:F38)</f>
        <v>0</v>
      </c>
      <c r="G31" s="303">
        <f>SUM(G32:G38)</f>
        <v>0</v>
      </c>
    </row>
    <row r="32" spans="1:7" ht="25.5" hidden="1" x14ac:dyDescent="0.2">
      <c r="A32" s="231">
        <f t="shared" si="1"/>
        <v>24</v>
      </c>
      <c r="B32" s="238" t="s">
        <v>327</v>
      </c>
      <c r="C32" s="258">
        <v>0</v>
      </c>
      <c r="D32" s="258">
        <v>0</v>
      </c>
      <c r="E32" s="257">
        <v>0</v>
      </c>
      <c r="F32" s="258">
        <v>0</v>
      </c>
      <c r="G32" s="258">
        <v>0</v>
      </c>
    </row>
    <row r="33" spans="1:7" ht="38.25" hidden="1" x14ac:dyDescent="0.2">
      <c r="A33" s="231">
        <f t="shared" si="1"/>
        <v>25</v>
      </c>
      <c r="B33" s="238" t="s">
        <v>1050</v>
      </c>
      <c r="C33" s="258">
        <v>0</v>
      </c>
      <c r="D33" s="258">
        <v>0</v>
      </c>
      <c r="E33" s="257">
        <v>0</v>
      </c>
      <c r="F33" s="258">
        <v>0</v>
      </c>
      <c r="G33" s="258">
        <v>0</v>
      </c>
    </row>
    <row r="34" spans="1:7" ht="54.75" hidden="1" customHeight="1" thickBot="1" x14ac:dyDescent="0.25">
      <c r="A34" s="231">
        <f t="shared" si="1"/>
        <v>26</v>
      </c>
      <c r="B34" s="238" t="s">
        <v>1051</v>
      </c>
      <c r="C34" s="258">
        <v>0</v>
      </c>
      <c r="D34" s="258">
        <v>0</v>
      </c>
      <c r="E34" s="257">
        <v>0</v>
      </c>
      <c r="F34" s="258">
        <v>0</v>
      </c>
      <c r="G34" s="258">
        <v>0</v>
      </c>
    </row>
    <row r="35" spans="1:7" ht="25.5" hidden="1" x14ac:dyDescent="0.2">
      <c r="A35" s="231">
        <f t="shared" si="1"/>
        <v>27</v>
      </c>
      <c r="B35" s="238" t="s">
        <v>345</v>
      </c>
      <c r="C35" s="258">
        <v>0</v>
      </c>
      <c r="D35" s="258">
        <v>0</v>
      </c>
      <c r="E35" s="257">
        <v>0</v>
      </c>
      <c r="F35" s="258">
        <v>0</v>
      </c>
      <c r="G35" s="258">
        <v>0</v>
      </c>
    </row>
    <row r="36" spans="1:7" ht="38.25" hidden="1" x14ac:dyDescent="0.2">
      <c r="A36" s="231">
        <f t="shared" si="1"/>
        <v>28</v>
      </c>
      <c r="B36" s="238" t="s">
        <v>346</v>
      </c>
      <c r="C36" s="258">
        <v>0</v>
      </c>
      <c r="D36" s="258">
        <v>0</v>
      </c>
      <c r="E36" s="257">
        <v>0</v>
      </c>
      <c r="F36" s="258">
        <v>0</v>
      </c>
      <c r="G36" s="258">
        <v>0</v>
      </c>
    </row>
    <row r="37" spans="1:7" hidden="1" x14ac:dyDescent="0.2">
      <c r="A37" s="231">
        <f t="shared" si="1"/>
        <v>29</v>
      </c>
      <c r="B37" s="238" t="s">
        <v>347</v>
      </c>
      <c r="C37" s="258">
        <v>0</v>
      </c>
      <c r="D37" s="258">
        <v>0</v>
      </c>
      <c r="E37" s="257">
        <v>0</v>
      </c>
      <c r="F37" s="258">
        <v>0</v>
      </c>
      <c r="G37" s="258">
        <v>0</v>
      </c>
    </row>
    <row r="38" spans="1:7" ht="51" hidden="1" x14ac:dyDescent="0.2">
      <c r="A38" s="231">
        <f t="shared" si="1"/>
        <v>30</v>
      </c>
      <c r="B38" s="238" t="s">
        <v>1052</v>
      </c>
      <c r="C38" s="258">
        <v>0</v>
      </c>
      <c r="D38" s="258">
        <v>0</v>
      </c>
      <c r="E38" s="257">
        <v>0</v>
      </c>
      <c r="F38" s="258">
        <v>0</v>
      </c>
      <c r="G38" s="258">
        <v>0</v>
      </c>
    </row>
    <row r="39" spans="1:7" hidden="1" x14ac:dyDescent="0.2">
      <c r="A39" s="231">
        <f t="shared" si="1"/>
        <v>31</v>
      </c>
      <c r="B39" s="238" t="s">
        <v>422</v>
      </c>
      <c r="C39" s="258">
        <v>0</v>
      </c>
      <c r="D39" s="258">
        <v>0</v>
      </c>
      <c r="E39" s="257">
        <v>0</v>
      </c>
      <c r="F39" s="258">
        <v>0</v>
      </c>
      <c r="G39" s="258">
        <v>0</v>
      </c>
    </row>
    <row r="40" spans="1:7" ht="38.25" x14ac:dyDescent="0.2">
      <c r="A40" s="288">
        <f>A39+1</f>
        <v>32</v>
      </c>
      <c r="B40" s="289" t="s">
        <v>350</v>
      </c>
      <c r="C40" s="303">
        <f>SUM(C41:C45)</f>
        <v>0</v>
      </c>
      <c r="D40" s="303">
        <f>SUM(D41:D45)</f>
        <v>0</v>
      </c>
      <c r="E40" s="303">
        <f>SUM(E41:E45)</f>
        <v>0</v>
      </c>
      <c r="F40" s="303">
        <f>SUM(F41:F45)</f>
        <v>0</v>
      </c>
      <c r="G40" s="303">
        <v>8044</v>
      </c>
    </row>
    <row r="41" spans="1:7" ht="25.5" hidden="1" x14ac:dyDescent="0.2">
      <c r="A41" s="231">
        <f t="shared" si="1"/>
        <v>33</v>
      </c>
      <c r="B41" s="238" t="s">
        <v>425</v>
      </c>
      <c r="C41" s="258">
        <v>0</v>
      </c>
      <c r="D41" s="258">
        <v>0</v>
      </c>
      <c r="E41" s="257">
        <v>0</v>
      </c>
      <c r="F41" s="258">
        <v>0</v>
      </c>
      <c r="G41" s="258">
        <v>0</v>
      </c>
    </row>
    <row r="42" spans="1:7" x14ac:dyDescent="0.2">
      <c r="A42" s="231">
        <f t="shared" si="1"/>
        <v>34</v>
      </c>
      <c r="B42" s="238" t="s">
        <v>329</v>
      </c>
      <c r="C42" s="258">
        <v>0</v>
      </c>
      <c r="D42" s="258">
        <v>0</v>
      </c>
      <c r="E42" s="257">
        <v>0</v>
      </c>
      <c r="F42" s="260">
        <v>0</v>
      </c>
      <c r="G42" s="260" t="str">
        <f>'12.1'!C12</f>
        <v>7 733</v>
      </c>
    </row>
    <row r="43" spans="1:7" hidden="1" x14ac:dyDescent="0.2">
      <c r="A43" s="231">
        <f t="shared" si="1"/>
        <v>35</v>
      </c>
      <c r="B43" s="238" t="s">
        <v>951</v>
      </c>
      <c r="C43" s="258">
        <v>0</v>
      </c>
      <c r="D43" s="258">
        <v>0</v>
      </c>
      <c r="E43" s="257">
        <v>0</v>
      </c>
      <c r="F43" s="258">
        <v>0</v>
      </c>
      <c r="G43" s="258">
        <v>0</v>
      </c>
    </row>
    <row r="44" spans="1:7" ht="63.75" hidden="1" x14ac:dyDescent="0.2">
      <c r="A44" s="231">
        <f t="shared" si="1"/>
        <v>36</v>
      </c>
      <c r="B44" s="238" t="s">
        <v>952</v>
      </c>
      <c r="C44" s="258">
        <v>0</v>
      </c>
      <c r="D44" s="258">
        <v>0</v>
      </c>
      <c r="E44" s="257">
        <v>0</v>
      </c>
      <c r="F44" s="258">
        <v>0</v>
      </c>
      <c r="G44" s="258">
        <v>0</v>
      </c>
    </row>
    <row r="45" spans="1:7" ht="25.5" hidden="1" x14ac:dyDescent="0.2">
      <c r="A45" s="231">
        <f t="shared" si="1"/>
        <v>37</v>
      </c>
      <c r="B45" s="238" t="s">
        <v>330</v>
      </c>
      <c r="C45" s="258">
        <v>0</v>
      </c>
      <c r="D45" s="258">
        <v>0</v>
      </c>
      <c r="E45" s="257">
        <v>0</v>
      </c>
      <c r="F45" s="258">
        <v>0</v>
      </c>
      <c r="G45" s="258">
        <v>0</v>
      </c>
    </row>
    <row r="46" spans="1:7" x14ac:dyDescent="0.2">
      <c r="A46" s="231">
        <f t="shared" si="1"/>
        <v>38</v>
      </c>
      <c r="B46" s="238" t="s">
        <v>422</v>
      </c>
      <c r="C46" s="258">
        <v>0</v>
      </c>
      <c r="D46" s="258">
        <v>0</v>
      </c>
      <c r="E46" s="257">
        <v>0</v>
      </c>
      <c r="F46" s="258">
        <v>0</v>
      </c>
      <c r="G46" s="258">
        <f>'20.1'!C19</f>
        <v>310.25012000000004</v>
      </c>
    </row>
    <row r="47" spans="1:7" x14ac:dyDescent="0.2">
      <c r="A47" s="236">
        <f>A46+1</f>
        <v>39</v>
      </c>
      <c r="B47" s="324" t="s">
        <v>749</v>
      </c>
      <c r="C47" s="325">
        <f>C40+C31+C19+C13+C9</f>
        <v>32424.81508</v>
      </c>
      <c r="D47" s="325">
        <f t="shared" ref="D47:F47" si="2">D40+D31+D19+D13+D9</f>
        <v>0</v>
      </c>
      <c r="E47" s="325">
        <f t="shared" si="2"/>
        <v>0</v>
      </c>
      <c r="F47" s="325">
        <f t="shared" si="2"/>
        <v>0</v>
      </c>
      <c r="G47" s="325">
        <f>G40+G31+G19+G13+G9</f>
        <v>8068.6</v>
      </c>
    </row>
    <row r="48" spans="1:7" ht="13.5" hidden="1" thickBot="1" x14ac:dyDescent="0.25">
      <c r="A48" s="149">
        <f t="shared" si="1"/>
        <v>40</v>
      </c>
      <c r="B48" s="58" t="s">
        <v>733</v>
      </c>
      <c r="C48" s="586"/>
      <c r="D48" s="587"/>
      <c r="E48" s="587"/>
      <c r="F48" s="587"/>
      <c r="G48" s="588"/>
    </row>
    <row r="49" spans="1:7" x14ac:dyDescent="0.2">
      <c r="A49" s="72"/>
    </row>
    <row r="50" spans="1:7" ht="50.25" customHeight="1" x14ac:dyDescent="0.2">
      <c r="A50" s="558" t="s">
        <v>1053</v>
      </c>
      <c r="B50" s="558"/>
      <c r="C50" s="558"/>
      <c r="D50" s="558"/>
      <c r="E50" s="558"/>
      <c r="F50" s="558"/>
      <c r="G50" s="558"/>
    </row>
    <row r="51" spans="1:7" x14ac:dyDescent="0.2">
      <c r="G51" s="56" t="s">
        <v>1046</v>
      </c>
    </row>
    <row r="52" spans="1:7" ht="25.5" x14ac:dyDescent="0.2">
      <c r="A52" s="234" t="s">
        <v>1</v>
      </c>
      <c r="B52" s="234" t="s">
        <v>3</v>
      </c>
      <c r="C52" s="234" t="s">
        <v>333</v>
      </c>
      <c r="D52" s="234" t="s">
        <v>407</v>
      </c>
      <c r="E52" s="234" t="s">
        <v>408</v>
      </c>
      <c r="F52" s="234" t="s">
        <v>334</v>
      </c>
      <c r="G52" s="234" t="s">
        <v>409</v>
      </c>
    </row>
    <row r="53" spans="1:7" x14ac:dyDescent="0.2">
      <c r="A53" s="236">
        <v>1</v>
      </c>
      <c r="B53" s="236">
        <v>2</v>
      </c>
      <c r="C53" s="236">
        <v>3</v>
      </c>
      <c r="D53" s="236">
        <v>4</v>
      </c>
      <c r="E53" s="236">
        <v>5</v>
      </c>
      <c r="F53" s="236">
        <v>6</v>
      </c>
      <c r="G53" s="236">
        <v>7</v>
      </c>
    </row>
    <row r="54" spans="1:7" x14ac:dyDescent="0.2">
      <c r="A54" s="288">
        <v>1</v>
      </c>
      <c r="B54" s="289" t="s">
        <v>335</v>
      </c>
      <c r="C54" s="303">
        <f>SUM(C55:C57)</f>
        <v>68.188809999999989</v>
      </c>
      <c r="D54" s="303">
        <f>SUM(D55:D57)</f>
        <v>0</v>
      </c>
      <c r="E54" s="303">
        <f>SUM(E55:E57)</f>
        <v>0</v>
      </c>
      <c r="F54" s="303">
        <f>SUM(F55:F57)</f>
        <v>0</v>
      </c>
      <c r="G54" s="303">
        <f>SUM(G55:G57)</f>
        <v>1.95</v>
      </c>
    </row>
    <row r="55" spans="1:7" x14ac:dyDescent="0.2">
      <c r="A55" s="231">
        <f>A54+1</f>
        <v>2</v>
      </c>
      <c r="B55" s="238" t="s">
        <v>920</v>
      </c>
      <c r="C55" s="258">
        <f>'5.1'!F16-G55</f>
        <v>68.188809999999989</v>
      </c>
      <c r="D55" s="258">
        <v>0</v>
      </c>
      <c r="E55" s="258">
        <v>0</v>
      </c>
      <c r="F55" s="258">
        <v>0</v>
      </c>
      <c r="G55" s="258">
        <f>1950/1000</f>
        <v>1.95</v>
      </c>
    </row>
    <row r="56" spans="1:7" ht="25.5" hidden="1" x14ac:dyDescent="0.2">
      <c r="A56" s="231">
        <f>A55+1</f>
        <v>3</v>
      </c>
      <c r="B56" s="238" t="s">
        <v>337</v>
      </c>
      <c r="C56" s="258">
        <v>0</v>
      </c>
      <c r="D56" s="258">
        <v>0</v>
      </c>
      <c r="E56" s="257">
        <v>0</v>
      </c>
      <c r="F56" s="258">
        <v>0</v>
      </c>
      <c r="G56" s="258">
        <v>0</v>
      </c>
    </row>
    <row r="57" spans="1:7" hidden="1" x14ac:dyDescent="0.2">
      <c r="A57" s="231">
        <f>A56+1</f>
        <v>4</v>
      </c>
      <c r="B57" s="238" t="s">
        <v>422</v>
      </c>
      <c r="C57" s="258">
        <v>0</v>
      </c>
      <c r="D57" s="258">
        <v>0</v>
      </c>
      <c r="E57" s="257">
        <v>0</v>
      </c>
      <c r="F57" s="258">
        <v>0</v>
      </c>
      <c r="G57" s="258">
        <v>0</v>
      </c>
    </row>
    <row r="58" spans="1:7" ht="51" hidden="1" x14ac:dyDescent="0.2">
      <c r="A58" s="288">
        <f>A57+1</f>
        <v>5</v>
      </c>
      <c r="B58" s="289" t="s">
        <v>396</v>
      </c>
      <c r="C58" s="303">
        <f>SUM(C59:C63)</f>
        <v>0</v>
      </c>
      <c r="D58" s="303">
        <f t="shared" ref="D58" si="3">SUM(D59:D63)</f>
        <v>0</v>
      </c>
      <c r="E58" s="303">
        <f t="shared" ref="E58" si="4">SUM(E59:E63)</f>
        <v>0</v>
      </c>
      <c r="F58" s="303">
        <f t="shared" ref="F58" si="5">SUM(F59:F63)</f>
        <v>0</v>
      </c>
      <c r="G58" s="303">
        <f t="shared" ref="G58" si="6">SUM(G59:G63)</f>
        <v>0</v>
      </c>
    </row>
    <row r="59" spans="1:7" hidden="1" x14ac:dyDescent="0.2">
      <c r="A59" s="293">
        <f>A58+1</f>
        <v>6</v>
      </c>
      <c r="B59" s="294" t="s">
        <v>1047</v>
      </c>
      <c r="C59" s="258">
        <f>SUM(C60:C63)</f>
        <v>0</v>
      </c>
      <c r="D59" s="258">
        <f>SUM(D60:D63)</f>
        <v>0</v>
      </c>
      <c r="E59" s="258">
        <f>SUM(E60:E63)</f>
        <v>0</v>
      </c>
      <c r="F59" s="258">
        <f>SUM(F60:F63)</f>
        <v>0</v>
      </c>
      <c r="G59" s="258">
        <f>SUM(G60:G63)</f>
        <v>0</v>
      </c>
    </row>
    <row r="60" spans="1:7" ht="25.5" hidden="1" x14ac:dyDescent="0.2">
      <c r="A60" s="231">
        <f t="shared" ref="A60:A93" si="7">A59+1</f>
        <v>7</v>
      </c>
      <c r="B60" s="238" t="s">
        <v>395</v>
      </c>
      <c r="C60" s="258">
        <v>0</v>
      </c>
      <c r="D60" s="258">
        <v>0</v>
      </c>
      <c r="E60" s="257">
        <v>0</v>
      </c>
      <c r="F60" s="258">
        <v>0</v>
      </c>
      <c r="G60" s="258">
        <v>0</v>
      </c>
    </row>
    <row r="61" spans="1:7" hidden="1" x14ac:dyDescent="0.2">
      <c r="A61" s="231">
        <f t="shared" si="7"/>
        <v>8</v>
      </c>
      <c r="B61" s="238" t="s">
        <v>1048</v>
      </c>
      <c r="C61" s="258">
        <v>0</v>
      </c>
      <c r="D61" s="258">
        <v>0</v>
      </c>
      <c r="E61" s="257">
        <v>0</v>
      </c>
      <c r="F61" s="258">
        <v>0</v>
      </c>
      <c r="G61" s="258">
        <v>0</v>
      </c>
    </row>
    <row r="62" spans="1:7" ht="25.5" hidden="1" x14ac:dyDescent="0.2">
      <c r="A62" s="231">
        <f t="shared" si="7"/>
        <v>9</v>
      </c>
      <c r="B62" s="238" t="s">
        <v>1049</v>
      </c>
      <c r="C62" s="258">
        <v>0</v>
      </c>
      <c r="D62" s="258">
        <v>0</v>
      </c>
      <c r="E62" s="257">
        <v>0</v>
      </c>
      <c r="F62" s="258">
        <v>0</v>
      </c>
      <c r="G62" s="258">
        <v>0</v>
      </c>
    </row>
    <row r="63" spans="1:7" hidden="1" x14ac:dyDescent="0.2">
      <c r="A63" s="231">
        <f t="shared" si="7"/>
        <v>10</v>
      </c>
      <c r="B63" s="238" t="s">
        <v>422</v>
      </c>
      <c r="C63" s="258">
        <v>0</v>
      </c>
      <c r="D63" s="258">
        <v>0</v>
      </c>
      <c r="E63" s="257">
        <v>0</v>
      </c>
      <c r="F63" s="258">
        <v>0</v>
      </c>
      <c r="G63" s="258">
        <v>0</v>
      </c>
    </row>
    <row r="64" spans="1:7" ht="51" x14ac:dyDescent="0.2">
      <c r="A64" s="288">
        <f>A63+1</f>
        <v>11</v>
      </c>
      <c r="B64" s="289" t="s">
        <v>348</v>
      </c>
      <c r="C64" s="317" t="s">
        <v>1282</v>
      </c>
      <c r="D64" s="303">
        <f>SUM(D65:D75)</f>
        <v>0</v>
      </c>
      <c r="E64" s="303">
        <f>SUM(E65:E75)</f>
        <v>0</v>
      </c>
      <c r="F64" s="303">
        <f>SUM(F65:F75)</f>
        <v>0</v>
      </c>
      <c r="G64" s="303">
        <f>SUM(G65:G75)</f>
        <v>0</v>
      </c>
    </row>
    <row r="65" spans="1:7" ht="25.5" hidden="1" x14ac:dyDescent="0.2">
      <c r="A65" s="231">
        <f t="shared" si="7"/>
        <v>12</v>
      </c>
      <c r="B65" s="238" t="s">
        <v>934</v>
      </c>
      <c r="C65" s="258">
        <v>0</v>
      </c>
      <c r="D65" s="258">
        <v>0</v>
      </c>
      <c r="E65" s="257">
        <v>0</v>
      </c>
      <c r="F65" s="258">
        <v>0</v>
      </c>
      <c r="G65" s="258">
        <v>0</v>
      </c>
    </row>
    <row r="66" spans="1:7" ht="25.5" x14ac:dyDescent="0.2">
      <c r="A66" s="231">
        <f t="shared" si="7"/>
        <v>13</v>
      </c>
      <c r="B66" s="238" t="s">
        <v>395</v>
      </c>
      <c r="C66" s="260" t="str">
        <f>'10.1'!F11</f>
        <v>29 804</v>
      </c>
      <c r="D66" s="258">
        <v>0</v>
      </c>
      <c r="E66" s="257">
        <v>0</v>
      </c>
      <c r="F66" s="258">
        <v>0</v>
      </c>
      <c r="G66" s="258">
        <v>0</v>
      </c>
    </row>
    <row r="67" spans="1:7" ht="51" hidden="1" x14ac:dyDescent="0.2">
      <c r="A67" s="231">
        <f t="shared" si="7"/>
        <v>14</v>
      </c>
      <c r="B67" s="238" t="s">
        <v>320</v>
      </c>
      <c r="C67" s="258">
        <v>0</v>
      </c>
      <c r="D67" s="258">
        <v>0</v>
      </c>
      <c r="E67" s="257">
        <v>0</v>
      </c>
      <c r="F67" s="258">
        <v>0</v>
      </c>
      <c r="G67" s="258">
        <v>0</v>
      </c>
    </row>
    <row r="68" spans="1:7" ht="38.25" hidden="1" x14ac:dyDescent="0.2">
      <c r="A68" s="231">
        <f t="shared" si="7"/>
        <v>15</v>
      </c>
      <c r="B68" s="238" t="s">
        <v>321</v>
      </c>
      <c r="C68" s="258">
        <v>0</v>
      </c>
      <c r="D68" s="258">
        <v>0</v>
      </c>
      <c r="E68" s="257">
        <v>0</v>
      </c>
      <c r="F68" s="258">
        <v>0</v>
      </c>
      <c r="G68" s="258">
        <v>0</v>
      </c>
    </row>
    <row r="69" spans="1:7" ht="51" hidden="1" x14ac:dyDescent="0.2">
      <c r="A69" s="231">
        <f t="shared" si="7"/>
        <v>16</v>
      </c>
      <c r="B69" s="238" t="s">
        <v>322</v>
      </c>
      <c r="C69" s="258">
        <v>0</v>
      </c>
      <c r="D69" s="258">
        <v>0</v>
      </c>
      <c r="E69" s="257">
        <v>0</v>
      </c>
      <c r="F69" s="258">
        <v>0</v>
      </c>
      <c r="G69" s="258">
        <v>0</v>
      </c>
    </row>
    <row r="70" spans="1:7" ht="51" hidden="1" x14ac:dyDescent="0.2">
      <c r="A70" s="231">
        <f t="shared" si="7"/>
        <v>17</v>
      </c>
      <c r="B70" s="238" t="s">
        <v>323</v>
      </c>
      <c r="C70" s="258">
        <v>0</v>
      </c>
      <c r="D70" s="258">
        <v>0</v>
      </c>
      <c r="E70" s="257">
        <v>0</v>
      </c>
      <c r="F70" s="258">
        <v>0</v>
      </c>
      <c r="G70" s="258">
        <v>0</v>
      </c>
    </row>
    <row r="71" spans="1:7" ht="63.75" hidden="1" x14ac:dyDescent="0.2">
      <c r="A71" s="231">
        <f t="shared" si="7"/>
        <v>18</v>
      </c>
      <c r="B71" s="238" t="s">
        <v>324</v>
      </c>
      <c r="C71" s="258">
        <v>0</v>
      </c>
      <c r="D71" s="258">
        <v>0</v>
      </c>
      <c r="E71" s="257">
        <v>0</v>
      </c>
      <c r="F71" s="258">
        <v>0</v>
      </c>
      <c r="G71" s="258">
        <v>0</v>
      </c>
    </row>
    <row r="72" spans="1:7" ht="51" hidden="1" x14ac:dyDescent="0.2">
      <c r="A72" s="231">
        <f t="shared" si="7"/>
        <v>19</v>
      </c>
      <c r="B72" s="238" t="s">
        <v>325</v>
      </c>
      <c r="C72" s="258">
        <v>0</v>
      </c>
      <c r="D72" s="258">
        <v>0</v>
      </c>
      <c r="E72" s="257">
        <v>0</v>
      </c>
      <c r="F72" s="258">
        <v>0</v>
      </c>
      <c r="G72" s="258">
        <v>0</v>
      </c>
    </row>
    <row r="73" spans="1:7" ht="38.25" hidden="1" x14ac:dyDescent="0.2">
      <c r="A73" s="231">
        <f t="shared" si="7"/>
        <v>20</v>
      </c>
      <c r="B73" s="238" t="s">
        <v>326</v>
      </c>
      <c r="C73" s="258">
        <v>0</v>
      </c>
      <c r="D73" s="258">
        <v>0</v>
      </c>
      <c r="E73" s="257">
        <v>0</v>
      </c>
      <c r="F73" s="258">
        <v>0</v>
      </c>
      <c r="G73" s="258">
        <v>0</v>
      </c>
    </row>
    <row r="74" spans="1:7" ht="38.25" hidden="1" x14ac:dyDescent="0.2">
      <c r="A74" s="231">
        <f t="shared" si="7"/>
        <v>21</v>
      </c>
      <c r="B74" s="238" t="s">
        <v>936</v>
      </c>
      <c r="C74" s="258">
        <v>0</v>
      </c>
      <c r="D74" s="258">
        <v>0</v>
      </c>
      <c r="E74" s="257">
        <v>0</v>
      </c>
      <c r="F74" s="258">
        <v>0</v>
      </c>
      <c r="G74" s="258">
        <v>0</v>
      </c>
    </row>
    <row r="75" spans="1:7" hidden="1" x14ac:dyDescent="0.2">
      <c r="A75" s="231">
        <f t="shared" si="7"/>
        <v>22</v>
      </c>
      <c r="B75" s="238" t="s">
        <v>422</v>
      </c>
      <c r="C75" s="258">
        <v>0</v>
      </c>
      <c r="D75" s="258">
        <v>0</v>
      </c>
      <c r="E75" s="257">
        <v>0</v>
      </c>
      <c r="F75" s="258">
        <v>0</v>
      </c>
      <c r="G75" s="258">
        <v>0</v>
      </c>
    </row>
    <row r="76" spans="1:7" ht="51" hidden="1" x14ac:dyDescent="0.2">
      <c r="A76" s="288">
        <f t="shared" si="7"/>
        <v>23</v>
      </c>
      <c r="B76" s="289" t="s">
        <v>349</v>
      </c>
      <c r="C76" s="303">
        <f>SUM(C77:C83)</f>
        <v>0</v>
      </c>
      <c r="D76" s="303">
        <f>SUM(D77:D83)</f>
        <v>0</v>
      </c>
      <c r="E76" s="303">
        <f>SUM(E77:E83)</f>
        <v>0</v>
      </c>
      <c r="F76" s="303">
        <f>SUM(F77:F83)</f>
        <v>0</v>
      </c>
      <c r="G76" s="303">
        <f>SUM(G77:G83)</f>
        <v>0</v>
      </c>
    </row>
    <row r="77" spans="1:7" ht="25.5" hidden="1" x14ac:dyDescent="0.2">
      <c r="A77" s="231">
        <f t="shared" si="7"/>
        <v>24</v>
      </c>
      <c r="B77" s="238" t="s">
        <v>327</v>
      </c>
      <c r="C77" s="258">
        <v>0</v>
      </c>
      <c r="D77" s="258">
        <v>0</v>
      </c>
      <c r="E77" s="257">
        <v>0</v>
      </c>
      <c r="F77" s="258">
        <v>0</v>
      </c>
      <c r="G77" s="258">
        <v>0</v>
      </c>
    </row>
    <row r="78" spans="1:7" ht="38.25" hidden="1" x14ac:dyDescent="0.2">
      <c r="A78" s="231">
        <f t="shared" si="7"/>
        <v>25</v>
      </c>
      <c r="B78" s="238" t="s">
        <v>1050</v>
      </c>
      <c r="C78" s="258">
        <v>0</v>
      </c>
      <c r="D78" s="258">
        <v>0</v>
      </c>
      <c r="E78" s="257">
        <v>0</v>
      </c>
      <c r="F78" s="258">
        <v>0</v>
      </c>
      <c r="G78" s="258">
        <v>0</v>
      </c>
    </row>
    <row r="79" spans="1:7" ht="63.75" hidden="1" x14ac:dyDescent="0.2">
      <c r="A79" s="231">
        <f t="shared" si="7"/>
        <v>26</v>
      </c>
      <c r="B79" s="238" t="s">
        <v>1051</v>
      </c>
      <c r="C79" s="258">
        <v>0</v>
      </c>
      <c r="D79" s="258">
        <v>0</v>
      </c>
      <c r="E79" s="257">
        <v>0</v>
      </c>
      <c r="F79" s="258">
        <v>0</v>
      </c>
      <c r="G79" s="258">
        <v>0</v>
      </c>
    </row>
    <row r="80" spans="1:7" ht="25.5" hidden="1" x14ac:dyDescent="0.2">
      <c r="A80" s="231">
        <f t="shared" si="7"/>
        <v>27</v>
      </c>
      <c r="B80" s="238" t="s">
        <v>345</v>
      </c>
      <c r="C80" s="258">
        <v>0</v>
      </c>
      <c r="D80" s="258">
        <v>0</v>
      </c>
      <c r="E80" s="257">
        <v>0</v>
      </c>
      <c r="F80" s="258">
        <v>0</v>
      </c>
      <c r="G80" s="258">
        <v>0</v>
      </c>
    </row>
    <row r="81" spans="1:7" ht="38.25" hidden="1" x14ac:dyDescent="0.2">
      <c r="A81" s="231">
        <f t="shared" si="7"/>
        <v>28</v>
      </c>
      <c r="B81" s="238" t="s">
        <v>346</v>
      </c>
      <c r="C81" s="258">
        <v>0</v>
      </c>
      <c r="D81" s="258">
        <v>0</v>
      </c>
      <c r="E81" s="257">
        <v>0</v>
      </c>
      <c r="F81" s="258">
        <v>0</v>
      </c>
      <c r="G81" s="258">
        <v>0</v>
      </c>
    </row>
    <row r="82" spans="1:7" hidden="1" x14ac:dyDescent="0.2">
      <c r="A82" s="231">
        <f t="shared" si="7"/>
        <v>29</v>
      </c>
      <c r="B82" s="238" t="s">
        <v>347</v>
      </c>
      <c r="C82" s="258">
        <v>0</v>
      </c>
      <c r="D82" s="258">
        <v>0</v>
      </c>
      <c r="E82" s="257">
        <v>0</v>
      </c>
      <c r="F82" s="258">
        <v>0</v>
      </c>
      <c r="G82" s="258">
        <v>0</v>
      </c>
    </row>
    <row r="83" spans="1:7" ht="51" hidden="1" x14ac:dyDescent="0.2">
      <c r="A83" s="231">
        <f t="shared" si="7"/>
        <v>30</v>
      </c>
      <c r="B83" s="238" t="s">
        <v>1052</v>
      </c>
      <c r="C83" s="258">
        <v>0</v>
      </c>
      <c r="D83" s="258">
        <v>0</v>
      </c>
      <c r="E83" s="257">
        <v>0</v>
      </c>
      <c r="F83" s="258">
        <v>0</v>
      </c>
      <c r="G83" s="258">
        <v>0</v>
      </c>
    </row>
    <row r="84" spans="1:7" hidden="1" x14ac:dyDescent="0.2">
      <c r="A84" s="231">
        <f t="shared" si="7"/>
        <v>31</v>
      </c>
      <c r="B84" s="238" t="s">
        <v>422</v>
      </c>
      <c r="C84" s="258">
        <v>0</v>
      </c>
      <c r="D84" s="258">
        <v>0</v>
      </c>
      <c r="E84" s="257">
        <v>0</v>
      </c>
      <c r="F84" s="258">
        <v>0</v>
      </c>
      <c r="G84" s="258">
        <v>0</v>
      </c>
    </row>
    <row r="85" spans="1:7" ht="38.25" x14ac:dyDescent="0.2">
      <c r="A85" s="288">
        <f>A84+1</f>
        <v>32</v>
      </c>
      <c r="B85" s="289" t="s">
        <v>350</v>
      </c>
      <c r="C85" s="303">
        <f>SUM(C86:C91)</f>
        <v>0</v>
      </c>
      <c r="D85" s="303">
        <f t="shared" ref="D85:F85" si="8">SUM(D86:D91)</f>
        <v>0</v>
      </c>
      <c r="E85" s="303">
        <f t="shared" si="8"/>
        <v>0</v>
      </c>
      <c r="F85" s="303">
        <f t="shared" si="8"/>
        <v>0</v>
      </c>
      <c r="G85" s="303">
        <v>7249</v>
      </c>
    </row>
    <row r="86" spans="1:7" ht="25.5" hidden="1" x14ac:dyDescent="0.2">
      <c r="A86" s="231">
        <f t="shared" si="7"/>
        <v>33</v>
      </c>
      <c r="B86" s="238" t="s">
        <v>425</v>
      </c>
      <c r="C86" s="258">
        <v>0</v>
      </c>
      <c r="D86" s="258">
        <v>0</v>
      </c>
      <c r="E86" s="257">
        <v>0</v>
      </c>
      <c r="F86" s="258">
        <v>0</v>
      </c>
      <c r="G86" s="258">
        <v>0</v>
      </c>
    </row>
    <row r="87" spans="1:7" x14ac:dyDescent="0.2">
      <c r="A87" s="231">
        <f t="shared" si="7"/>
        <v>34</v>
      </c>
      <c r="B87" s="238" t="s">
        <v>329</v>
      </c>
      <c r="C87" s="258">
        <v>0</v>
      </c>
      <c r="D87" s="258">
        <v>0</v>
      </c>
      <c r="E87" s="257">
        <v>0</v>
      </c>
      <c r="F87" s="258">
        <v>0</v>
      </c>
      <c r="G87" s="260" t="str">
        <f>'12.1'!F12</f>
        <v>6 907</v>
      </c>
    </row>
    <row r="88" spans="1:7" hidden="1" x14ac:dyDescent="0.2">
      <c r="A88" s="231">
        <f t="shared" si="7"/>
        <v>35</v>
      </c>
      <c r="B88" s="238" t="s">
        <v>951</v>
      </c>
      <c r="C88" s="258">
        <v>0</v>
      </c>
      <c r="D88" s="258">
        <v>0</v>
      </c>
      <c r="E88" s="257">
        <v>0</v>
      </c>
      <c r="F88" s="258">
        <v>0</v>
      </c>
      <c r="G88" s="258">
        <v>0</v>
      </c>
    </row>
    <row r="89" spans="1:7" ht="63.75" hidden="1" x14ac:dyDescent="0.2">
      <c r="A89" s="231">
        <f t="shared" si="7"/>
        <v>36</v>
      </c>
      <c r="B89" s="238" t="s">
        <v>952</v>
      </c>
      <c r="C89" s="258">
        <v>0</v>
      </c>
      <c r="D89" s="258">
        <v>0</v>
      </c>
      <c r="E89" s="257">
        <v>0</v>
      </c>
      <c r="F89" s="258">
        <v>0</v>
      </c>
      <c r="G89" s="258">
        <v>0</v>
      </c>
    </row>
    <row r="90" spans="1:7" ht="25.5" hidden="1" x14ac:dyDescent="0.2">
      <c r="A90" s="231">
        <f t="shared" si="7"/>
        <v>37</v>
      </c>
      <c r="B90" s="238" t="s">
        <v>330</v>
      </c>
      <c r="C90" s="258">
        <v>0</v>
      </c>
      <c r="D90" s="258">
        <v>0</v>
      </c>
      <c r="E90" s="257">
        <v>0</v>
      </c>
      <c r="F90" s="258">
        <v>0</v>
      </c>
      <c r="G90" s="258">
        <v>0</v>
      </c>
    </row>
    <row r="91" spans="1:7" x14ac:dyDescent="0.2">
      <c r="A91" s="231">
        <f t="shared" si="7"/>
        <v>38</v>
      </c>
      <c r="B91" s="238" t="s">
        <v>422</v>
      </c>
      <c r="C91" s="258">
        <v>0</v>
      </c>
      <c r="D91" s="258">
        <v>0</v>
      </c>
      <c r="E91" s="257">
        <v>0</v>
      </c>
      <c r="F91" s="258">
        <v>0</v>
      </c>
      <c r="G91" s="258">
        <f>'20.1'!F19</f>
        <v>341.34569999999997</v>
      </c>
    </row>
    <row r="92" spans="1:7" x14ac:dyDescent="0.2">
      <c r="A92" s="236">
        <f>A91+1</f>
        <v>39</v>
      </c>
      <c r="B92" s="324" t="s">
        <v>749</v>
      </c>
      <c r="C92" s="325">
        <f>C85+C76+C64+C58+C54</f>
        <v>29872.18881</v>
      </c>
      <c r="D92" s="325">
        <f t="shared" ref="D92:G92" si="9">D85+D76+D64+D58+D54</f>
        <v>0</v>
      </c>
      <c r="E92" s="325">
        <f t="shared" si="9"/>
        <v>0</v>
      </c>
      <c r="F92" s="325">
        <f t="shared" si="9"/>
        <v>0</v>
      </c>
      <c r="G92" s="325">
        <f t="shared" si="9"/>
        <v>7250.95</v>
      </c>
    </row>
    <row r="93" spans="1:7" ht="13.5" hidden="1" thickBot="1" x14ac:dyDescent="0.25">
      <c r="A93" s="149">
        <f t="shared" si="7"/>
        <v>40</v>
      </c>
      <c r="B93" s="58" t="s">
        <v>733</v>
      </c>
      <c r="C93" s="586"/>
      <c r="D93" s="587"/>
      <c r="E93" s="587"/>
      <c r="F93" s="587"/>
      <c r="G93" s="588"/>
    </row>
  </sheetData>
  <mergeCells count="8">
    <mergeCell ref="C93:G93"/>
    <mergeCell ref="A1:G1"/>
    <mergeCell ref="A2:G2"/>
    <mergeCell ref="A3:G3"/>
    <mergeCell ref="A4:G4"/>
    <mergeCell ref="A5:G5"/>
    <mergeCell ref="A50:G50"/>
    <mergeCell ref="C48:G48"/>
  </mergeCells>
  <printOptions horizontalCentered="1"/>
  <pageMargins left="0.39370078740157483" right="0.39370078740157483" top="0.39370078740157483" bottom="0.39370078740157483" header="0.31496062992125984" footer="0.31496062992125984"/>
  <pageSetup paperSize="9" orientation="landscape" horizontalDpi="0" verticalDpi="0" r:id="rId1"/>
  <rowBreaks count="1" manualBreakCount="1">
    <brk id="47"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77"/>
  <sheetViews>
    <sheetView view="pageBreakPreview" topLeftCell="A44" zoomScaleNormal="100" zoomScaleSheetLayoutView="100" workbookViewId="0">
      <selection activeCell="F75" sqref="F75"/>
    </sheetView>
  </sheetViews>
  <sheetFormatPr defaultRowHeight="12.75" x14ac:dyDescent="0.2"/>
  <cols>
    <col min="1" max="1" width="9.140625" style="51"/>
    <col min="2" max="2" width="27" style="51" customWidth="1"/>
    <col min="3" max="6" width="14.140625" style="51" customWidth="1"/>
    <col min="7" max="7" width="13.7109375" style="51" customWidth="1"/>
    <col min="8" max="16384" width="9.140625" style="51"/>
  </cols>
  <sheetData>
    <row r="1" spans="1:6" ht="15.75" x14ac:dyDescent="0.2">
      <c r="A1" s="537" t="s">
        <v>127</v>
      </c>
      <c r="B1" s="537"/>
      <c r="C1" s="537"/>
      <c r="D1" s="537"/>
      <c r="E1" s="537"/>
      <c r="F1" s="537"/>
    </row>
    <row r="2" spans="1:6" ht="15.75" x14ac:dyDescent="0.2">
      <c r="A2" s="538" t="s">
        <v>128</v>
      </c>
      <c r="B2" s="538"/>
      <c r="C2" s="538"/>
      <c r="D2" s="538"/>
      <c r="E2" s="538"/>
      <c r="F2" s="538"/>
    </row>
    <row r="3" spans="1:6" ht="15.75" x14ac:dyDescent="0.2">
      <c r="A3" s="538" t="str">
        <f>'52.2'!A3:G3</f>
        <v>по состоянию на 31.12.2025</v>
      </c>
      <c r="B3" s="538"/>
      <c r="C3" s="538"/>
      <c r="D3" s="538"/>
      <c r="E3" s="538"/>
      <c r="F3" s="538"/>
    </row>
    <row r="4" spans="1:6" ht="15.75" x14ac:dyDescent="0.2">
      <c r="A4" s="538" t="s">
        <v>687</v>
      </c>
      <c r="B4" s="538"/>
      <c r="C4" s="538"/>
      <c r="D4" s="538"/>
      <c r="E4" s="538"/>
      <c r="F4" s="538"/>
    </row>
    <row r="5" spans="1:6" ht="15.75" x14ac:dyDescent="0.2">
      <c r="A5" s="558" t="s">
        <v>1054</v>
      </c>
      <c r="B5" s="558"/>
      <c r="C5" s="558"/>
      <c r="D5" s="558"/>
      <c r="E5" s="558"/>
      <c r="F5" s="558"/>
    </row>
    <row r="6" spans="1:6" x14ac:dyDescent="0.2">
      <c r="F6" s="56" t="s">
        <v>328</v>
      </c>
    </row>
    <row r="7" spans="1:6" ht="89.25" x14ac:dyDescent="0.2">
      <c r="A7" s="234" t="s">
        <v>1</v>
      </c>
      <c r="B7" s="234" t="s">
        <v>3</v>
      </c>
      <c r="C7" s="234" t="s">
        <v>351</v>
      </c>
      <c r="D7" s="234" t="s">
        <v>352</v>
      </c>
      <c r="E7" s="234" t="s">
        <v>353</v>
      </c>
      <c r="F7" s="234" t="s">
        <v>136</v>
      </c>
    </row>
    <row r="8" spans="1:6" x14ac:dyDescent="0.2">
      <c r="A8" s="236">
        <v>1</v>
      </c>
      <c r="B8" s="236">
        <v>2</v>
      </c>
      <c r="C8" s="236">
        <v>3</v>
      </c>
      <c r="D8" s="236">
        <v>4</v>
      </c>
      <c r="E8" s="236">
        <v>5</v>
      </c>
      <c r="F8" s="236">
        <v>6</v>
      </c>
    </row>
    <row r="9" spans="1:6" x14ac:dyDescent="0.2">
      <c r="A9" s="598" t="s">
        <v>57</v>
      </c>
      <c r="B9" s="598"/>
      <c r="C9" s="598"/>
      <c r="D9" s="598"/>
      <c r="E9" s="598"/>
      <c r="F9" s="598"/>
    </row>
    <row r="10" spans="1:6" x14ac:dyDescent="0.2">
      <c r="A10" s="288">
        <v>1</v>
      </c>
      <c r="B10" s="289" t="s">
        <v>65</v>
      </c>
      <c r="C10" s="303">
        <v>711</v>
      </c>
      <c r="D10" s="303">
        <v>0</v>
      </c>
      <c r="E10" s="303">
        <v>0</v>
      </c>
      <c r="F10" s="303">
        <f>SUM(C10:E10)</f>
        <v>711</v>
      </c>
    </row>
    <row r="11" spans="1:6" ht="56.25" customHeight="1" x14ac:dyDescent="0.2">
      <c r="A11" s="288">
        <f t="shared" ref="A11:A26" si="0">A10+1</f>
        <v>2</v>
      </c>
      <c r="B11" s="289" t="s">
        <v>64</v>
      </c>
      <c r="C11" s="317" t="s">
        <v>1278</v>
      </c>
      <c r="D11" s="303">
        <f>SUM(D12:D16)</f>
        <v>0</v>
      </c>
      <c r="E11" s="303">
        <f>SUM(E12:E16)</f>
        <v>0</v>
      </c>
      <c r="F11" s="317" t="s">
        <v>1278</v>
      </c>
    </row>
    <row r="12" spans="1:6" ht="84" customHeight="1" x14ac:dyDescent="0.2">
      <c r="A12" s="293">
        <f t="shared" si="0"/>
        <v>3</v>
      </c>
      <c r="B12" s="294" t="s">
        <v>67</v>
      </c>
      <c r="C12" s="260" t="str">
        <f>'6.1'!C18</f>
        <v>81 542</v>
      </c>
      <c r="D12" s="258">
        <v>0</v>
      </c>
      <c r="E12" s="258">
        <v>0</v>
      </c>
      <c r="F12" s="260" t="s">
        <v>1278</v>
      </c>
    </row>
    <row r="13" spans="1:6" ht="76.5" hidden="1" x14ac:dyDescent="0.2">
      <c r="A13" s="231">
        <f t="shared" si="0"/>
        <v>4</v>
      </c>
      <c r="B13" s="238" t="s">
        <v>1055</v>
      </c>
      <c r="C13" s="258">
        <v>0</v>
      </c>
      <c r="D13" s="258">
        <v>0</v>
      </c>
      <c r="E13" s="258">
        <v>0</v>
      </c>
      <c r="F13" s="258">
        <f>SUM(C13:E13)</f>
        <v>0</v>
      </c>
    </row>
    <row r="14" spans="1:6" ht="51" hidden="1" x14ac:dyDescent="0.2">
      <c r="A14" s="288">
        <f t="shared" si="0"/>
        <v>5</v>
      </c>
      <c r="B14" s="289" t="s">
        <v>66</v>
      </c>
      <c r="C14" s="303">
        <v>0</v>
      </c>
      <c r="D14" s="303">
        <v>0</v>
      </c>
      <c r="E14" s="303">
        <v>0</v>
      </c>
      <c r="F14" s="303">
        <f>SUM(C14:E14)</f>
        <v>0</v>
      </c>
    </row>
    <row r="15" spans="1:6" hidden="1" x14ac:dyDescent="0.2">
      <c r="A15" s="231">
        <f t="shared" si="0"/>
        <v>6</v>
      </c>
      <c r="B15" s="238" t="s">
        <v>68</v>
      </c>
      <c r="C15" s="258">
        <v>0</v>
      </c>
      <c r="D15" s="258">
        <v>0</v>
      </c>
      <c r="E15" s="258">
        <v>0</v>
      </c>
      <c r="F15" s="258">
        <f>SUM(C15:E15)</f>
        <v>0</v>
      </c>
    </row>
    <row r="16" spans="1:6" hidden="1" x14ac:dyDescent="0.2">
      <c r="A16" s="231">
        <f t="shared" si="0"/>
        <v>7</v>
      </c>
      <c r="B16" s="238" t="s">
        <v>69</v>
      </c>
      <c r="C16" s="258">
        <v>0</v>
      </c>
      <c r="D16" s="258">
        <v>0</v>
      </c>
      <c r="E16" s="258">
        <v>0</v>
      </c>
      <c r="F16" s="258">
        <f>SUM(C16:E16)</f>
        <v>0</v>
      </c>
    </row>
    <row r="17" spans="1:6" ht="56.25" customHeight="1" x14ac:dyDescent="0.2">
      <c r="A17" s="288">
        <f t="shared" si="0"/>
        <v>8</v>
      </c>
      <c r="B17" s="289" t="s">
        <v>70</v>
      </c>
      <c r="C17" s="317">
        <v>39471</v>
      </c>
      <c r="D17" s="303">
        <f>SUM(D18:D21)</f>
        <v>0</v>
      </c>
      <c r="E17" s="303">
        <f>SUM(E18:E21)</f>
        <v>0</v>
      </c>
      <c r="F17" s="317">
        <v>39471</v>
      </c>
    </row>
    <row r="18" spans="1:6" ht="44.25" customHeight="1" x14ac:dyDescent="0.2">
      <c r="A18" s="231">
        <f t="shared" si="0"/>
        <v>9</v>
      </c>
      <c r="B18" s="238" t="s">
        <v>71</v>
      </c>
      <c r="C18" s="260" t="str">
        <f>'10.1'!C11</f>
        <v>31 738</v>
      </c>
      <c r="D18" s="258">
        <v>0</v>
      </c>
      <c r="E18" s="258">
        <v>0</v>
      </c>
      <c r="F18" s="260" t="s">
        <v>1280</v>
      </c>
    </row>
    <row r="19" spans="1:6" ht="25.5" hidden="1" x14ac:dyDescent="0.2">
      <c r="A19" s="231">
        <f t="shared" si="0"/>
        <v>10</v>
      </c>
      <c r="B19" s="238" t="s">
        <v>72</v>
      </c>
      <c r="C19" s="260">
        <v>0</v>
      </c>
      <c r="D19" s="258">
        <v>0</v>
      </c>
      <c r="E19" s="258">
        <v>0</v>
      </c>
      <c r="F19" s="260">
        <v>0</v>
      </c>
    </row>
    <row r="20" spans="1:6" x14ac:dyDescent="0.2">
      <c r="A20" s="231">
        <f t="shared" si="0"/>
        <v>11</v>
      </c>
      <c r="B20" s="238" t="s">
        <v>73</v>
      </c>
      <c r="C20" s="260" t="str">
        <f>'12.1'!C12</f>
        <v>7 733</v>
      </c>
      <c r="D20" s="258">
        <v>0</v>
      </c>
      <c r="E20" s="258">
        <v>0</v>
      </c>
      <c r="F20" s="260" t="s">
        <v>1284</v>
      </c>
    </row>
    <row r="21" spans="1:6" ht="25.5" hidden="1" x14ac:dyDescent="0.2">
      <c r="A21" s="288">
        <f t="shared" si="0"/>
        <v>12</v>
      </c>
      <c r="B21" s="289" t="s">
        <v>1056</v>
      </c>
      <c r="C21" s="303">
        <v>0</v>
      </c>
      <c r="D21" s="303">
        <v>0</v>
      </c>
      <c r="E21" s="303">
        <v>0</v>
      </c>
      <c r="F21" s="303">
        <f t="shared" ref="F21:F25" si="1">SUM(C21:E21)</f>
        <v>0</v>
      </c>
    </row>
    <row r="22" spans="1:6" ht="25.5" hidden="1" x14ac:dyDescent="0.2">
      <c r="A22" s="231">
        <f t="shared" si="0"/>
        <v>13</v>
      </c>
      <c r="B22" s="238" t="s">
        <v>1057</v>
      </c>
      <c r="C22" s="258">
        <v>0</v>
      </c>
      <c r="D22" s="258">
        <v>0</v>
      </c>
      <c r="E22" s="258">
        <v>0</v>
      </c>
      <c r="F22" s="258">
        <f t="shared" si="1"/>
        <v>0</v>
      </c>
    </row>
    <row r="23" spans="1:6" ht="25.5" hidden="1" x14ac:dyDescent="0.2">
      <c r="A23" s="231">
        <f t="shared" si="0"/>
        <v>14</v>
      </c>
      <c r="B23" s="238" t="s">
        <v>1058</v>
      </c>
      <c r="C23" s="258">
        <v>0</v>
      </c>
      <c r="D23" s="258">
        <v>0</v>
      </c>
      <c r="E23" s="258">
        <v>0</v>
      </c>
      <c r="F23" s="258">
        <f t="shared" si="1"/>
        <v>0</v>
      </c>
    </row>
    <row r="24" spans="1:6" ht="51" hidden="1" x14ac:dyDescent="0.2">
      <c r="A24" s="231">
        <f t="shared" si="0"/>
        <v>15</v>
      </c>
      <c r="B24" s="238" t="s">
        <v>75</v>
      </c>
      <c r="C24" s="258">
        <v>0</v>
      </c>
      <c r="D24" s="258">
        <v>0</v>
      </c>
      <c r="E24" s="258">
        <v>0</v>
      </c>
      <c r="F24" s="258">
        <f t="shared" si="1"/>
        <v>0</v>
      </c>
    </row>
    <row r="25" spans="1:6" x14ac:dyDescent="0.2">
      <c r="A25" s="288">
        <f t="shared" si="0"/>
        <v>16</v>
      </c>
      <c r="B25" s="289" t="s">
        <v>88</v>
      </c>
      <c r="C25" s="303">
        <f>'20.1'!C19</f>
        <v>310.25012000000004</v>
      </c>
      <c r="D25" s="303">
        <v>0</v>
      </c>
      <c r="E25" s="303">
        <v>0</v>
      </c>
      <c r="F25" s="303">
        <f t="shared" si="1"/>
        <v>310.25012000000004</v>
      </c>
    </row>
    <row r="26" spans="1:6" x14ac:dyDescent="0.2">
      <c r="A26" s="234">
        <f t="shared" si="0"/>
        <v>17</v>
      </c>
      <c r="B26" s="278" t="s">
        <v>30</v>
      </c>
      <c r="C26" s="279">
        <f>C10+C11+C17+C21+C22+C23+C24+C25</f>
        <v>122034.25012</v>
      </c>
      <c r="D26" s="279">
        <f>D10+D11+D17+D21+D22+D23+D24+D25</f>
        <v>0</v>
      </c>
      <c r="E26" s="279">
        <f>E10+E11+E17+E21+E22+E23+E24+E25</f>
        <v>0</v>
      </c>
      <c r="F26" s="279">
        <f>F10+F11+F17+F21+F22+F23+F24+F25</f>
        <v>122034.25012</v>
      </c>
    </row>
    <row r="27" spans="1:6" x14ac:dyDescent="0.2">
      <c r="A27" s="598" t="s">
        <v>58</v>
      </c>
      <c r="B27" s="598"/>
      <c r="C27" s="598"/>
      <c r="D27" s="598"/>
      <c r="E27" s="598"/>
      <c r="F27" s="598"/>
    </row>
    <row r="28" spans="1:6" ht="51" hidden="1" x14ac:dyDescent="0.2">
      <c r="A28" s="288">
        <f>A26+1</f>
        <v>18</v>
      </c>
      <c r="B28" s="289" t="s">
        <v>118</v>
      </c>
      <c r="C28" s="303">
        <f>SUM(C29:C30)</f>
        <v>0</v>
      </c>
      <c r="D28" s="303">
        <f>SUM(D29:D30)</f>
        <v>0</v>
      </c>
      <c r="E28" s="303">
        <f>SUM(E29:E30)</f>
        <v>0</v>
      </c>
      <c r="F28" s="303">
        <f>SUM(F29:F30)</f>
        <v>0</v>
      </c>
    </row>
    <row r="29" spans="1:6" ht="76.5" hidden="1" x14ac:dyDescent="0.2">
      <c r="A29" s="293">
        <f t="shared" ref="A29:A40" si="2">A28+1</f>
        <v>19</v>
      </c>
      <c r="B29" s="294" t="s">
        <v>91</v>
      </c>
      <c r="C29" s="258">
        <v>0</v>
      </c>
      <c r="D29" s="258">
        <v>0</v>
      </c>
      <c r="E29" s="258">
        <v>0</v>
      </c>
      <c r="F29" s="258">
        <f t="shared" ref="F29:F36" si="3">SUM(C29:E29)</f>
        <v>0</v>
      </c>
    </row>
    <row r="30" spans="1:6" ht="89.25" hidden="1" x14ac:dyDescent="0.2">
      <c r="A30" s="231">
        <f t="shared" si="2"/>
        <v>20</v>
      </c>
      <c r="B30" s="238" t="s">
        <v>95</v>
      </c>
      <c r="C30" s="258">
        <v>0</v>
      </c>
      <c r="D30" s="258">
        <v>0</v>
      </c>
      <c r="E30" s="258">
        <v>0</v>
      </c>
      <c r="F30" s="258">
        <f t="shared" si="3"/>
        <v>0</v>
      </c>
    </row>
    <row r="31" spans="1:6" ht="51" x14ac:dyDescent="0.2">
      <c r="A31" s="288">
        <f t="shared" si="2"/>
        <v>21</v>
      </c>
      <c r="B31" s="289" t="s">
        <v>97</v>
      </c>
      <c r="C31" s="303">
        <f>SUM(C32:C35)</f>
        <v>1414.0904599999999</v>
      </c>
      <c r="D31" s="303">
        <f>SUM(D32:D35)</f>
        <v>0</v>
      </c>
      <c r="E31" s="303">
        <f>SUM(E32:E35)</f>
        <v>0</v>
      </c>
      <c r="F31" s="303">
        <f>SUM(F32:F35)</f>
        <v>1414.0904599999999</v>
      </c>
    </row>
    <row r="32" spans="1:6" hidden="1" x14ac:dyDescent="0.2">
      <c r="A32" s="231">
        <f t="shared" si="2"/>
        <v>22</v>
      </c>
      <c r="B32" s="238" t="s">
        <v>98</v>
      </c>
      <c r="C32" s="258">
        <v>0</v>
      </c>
      <c r="D32" s="258">
        <v>0</v>
      </c>
      <c r="E32" s="258">
        <v>0</v>
      </c>
      <c r="F32" s="258">
        <f t="shared" si="3"/>
        <v>0</v>
      </c>
    </row>
    <row r="33" spans="1:6" ht="25.5" x14ac:dyDescent="0.2">
      <c r="A33" s="231">
        <f t="shared" si="2"/>
        <v>23</v>
      </c>
      <c r="B33" s="238" t="s">
        <v>99</v>
      </c>
      <c r="C33" s="258">
        <f>'24.1'!C28</f>
        <v>395.90319</v>
      </c>
      <c r="D33" s="258">
        <v>0</v>
      </c>
      <c r="E33" s="258">
        <v>0</v>
      </c>
      <c r="F33" s="258">
        <f t="shared" si="3"/>
        <v>395.90319</v>
      </c>
    </row>
    <row r="34" spans="1:6" ht="25.5" hidden="1" x14ac:dyDescent="0.2">
      <c r="A34" s="231">
        <f t="shared" si="2"/>
        <v>24</v>
      </c>
      <c r="B34" s="238" t="s">
        <v>100</v>
      </c>
      <c r="C34" s="258">
        <v>0</v>
      </c>
      <c r="D34" s="258">
        <v>0</v>
      </c>
      <c r="E34" s="258">
        <v>0</v>
      </c>
      <c r="F34" s="258">
        <f t="shared" si="3"/>
        <v>0</v>
      </c>
    </row>
    <row r="35" spans="1:6" x14ac:dyDescent="0.2">
      <c r="A35" s="293">
        <f t="shared" si="2"/>
        <v>25</v>
      </c>
      <c r="B35" s="294" t="s">
        <v>101</v>
      </c>
      <c r="C35" s="258">
        <f>'26.1'!C31</f>
        <v>1018.1872699999999</v>
      </c>
      <c r="D35" s="258">
        <v>0</v>
      </c>
      <c r="E35" s="258">
        <v>0</v>
      </c>
      <c r="F35" s="258">
        <f t="shared" si="3"/>
        <v>1018.1872699999999</v>
      </c>
    </row>
    <row r="36" spans="1:6" ht="51" x14ac:dyDescent="0.2">
      <c r="A36" s="288">
        <f t="shared" si="2"/>
        <v>26</v>
      </c>
      <c r="B36" s="289" t="s">
        <v>251</v>
      </c>
      <c r="C36" s="303">
        <v>0</v>
      </c>
      <c r="D36" s="303">
        <v>0</v>
      </c>
      <c r="E36" s="303">
        <v>0</v>
      </c>
      <c r="F36" s="303">
        <f t="shared" si="3"/>
        <v>0</v>
      </c>
    </row>
    <row r="37" spans="1:6" x14ac:dyDescent="0.2">
      <c r="A37" s="288">
        <f t="shared" si="2"/>
        <v>27</v>
      </c>
      <c r="B37" s="289" t="s">
        <v>146</v>
      </c>
      <c r="C37" s="317" t="str">
        <f>'29.1'!C16</f>
        <v>1 880</v>
      </c>
      <c r="D37" s="303">
        <v>0</v>
      </c>
      <c r="E37" s="303">
        <v>0</v>
      </c>
      <c r="F37" s="317" t="s">
        <v>1276</v>
      </c>
    </row>
    <row r="38" spans="1:6" x14ac:dyDescent="0.2">
      <c r="A38" s="283">
        <f t="shared" si="2"/>
        <v>28</v>
      </c>
      <c r="B38" s="256" t="s">
        <v>61</v>
      </c>
      <c r="C38" s="296">
        <f>C28+C31+C36+C37</f>
        <v>3294.0904599999999</v>
      </c>
      <c r="D38" s="296">
        <f>D28+D31+D36+D37</f>
        <v>0</v>
      </c>
      <c r="E38" s="296">
        <f>E28+E31+E36+E37</f>
        <v>0</v>
      </c>
      <c r="F38" s="296">
        <f>F28+F31+F36+F37</f>
        <v>3294.0904599999999</v>
      </c>
    </row>
    <row r="39" spans="1:6" x14ac:dyDescent="0.2">
      <c r="A39" s="234">
        <f t="shared" si="2"/>
        <v>29</v>
      </c>
      <c r="B39" s="278" t="s">
        <v>359</v>
      </c>
      <c r="C39" s="279">
        <f>C26-C38</f>
        <v>118740.15965999999</v>
      </c>
      <c r="D39" s="279">
        <f>D26-D38</f>
        <v>0</v>
      </c>
      <c r="E39" s="279">
        <f>E26-E38</f>
        <v>0</v>
      </c>
      <c r="F39" s="279">
        <f>F26-F38</f>
        <v>118740.15965999999</v>
      </c>
    </row>
    <row r="40" spans="1:6" ht="13.5" hidden="1" thickBot="1" x14ac:dyDescent="0.25">
      <c r="A40" s="98">
        <f t="shared" si="2"/>
        <v>30</v>
      </c>
      <c r="B40" s="99" t="s">
        <v>733</v>
      </c>
      <c r="C40" s="586"/>
      <c r="D40" s="587"/>
      <c r="E40" s="587"/>
      <c r="F40" s="588"/>
    </row>
    <row r="42" spans="1:6" ht="30.75" customHeight="1" x14ac:dyDescent="0.2">
      <c r="A42" s="558" t="s">
        <v>1059</v>
      </c>
      <c r="B42" s="558"/>
      <c r="C42" s="558"/>
      <c r="D42" s="558"/>
      <c r="E42" s="558"/>
      <c r="F42" s="558"/>
    </row>
    <row r="43" spans="1:6" x14ac:dyDescent="0.2">
      <c r="F43" s="56" t="s">
        <v>328</v>
      </c>
    </row>
    <row r="44" spans="1:6" ht="89.25" x14ac:dyDescent="0.2">
      <c r="A44" s="234" t="s">
        <v>1</v>
      </c>
      <c r="B44" s="234" t="s">
        <v>3</v>
      </c>
      <c r="C44" s="234" t="s">
        <v>351</v>
      </c>
      <c r="D44" s="234" t="s">
        <v>352</v>
      </c>
      <c r="E44" s="234" t="s">
        <v>353</v>
      </c>
      <c r="F44" s="234" t="s">
        <v>136</v>
      </c>
    </row>
    <row r="45" spans="1:6" x14ac:dyDescent="0.2">
      <c r="A45" s="236">
        <v>1</v>
      </c>
      <c r="B45" s="236">
        <v>2</v>
      </c>
      <c r="C45" s="236">
        <v>3</v>
      </c>
      <c r="D45" s="236">
        <v>4</v>
      </c>
      <c r="E45" s="236">
        <v>5</v>
      </c>
      <c r="F45" s="236">
        <v>6</v>
      </c>
    </row>
    <row r="46" spans="1:6" x14ac:dyDescent="0.2">
      <c r="A46" s="598" t="s">
        <v>57</v>
      </c>
      <c r="B46" s="598"/>
      <c r="C46" s="598"/>
      <c r="D46" s="598"/>
      <c r="E46" s="598"/>
      <c r="F46" s="598"/>
    </row>
    <row r="47" spans="1:6" x14ac:dyDescent="0.2">
      <c r="A47" s="288">
        <v>1</v>
      </c>
      <c r="B47" s="289" t="s">
        <v>65</v>
      </c>
      <c r="C47" s="303">
        <f>'5.1'!F13</f>
        <v>70.138809999999992</v>
      </c>
      <c r="D47" s="303">
        <v>0</v>
      </c>
      <c r="E47" s="303">
        <v>0</v>
      </c>
      <c r="F47" s="303">
        <f>SUM(C47:E47)</f>
        <v>70.138809999999992</v>
      </c>
    </row>
    <row r="48" spans="1:6" ht="51" x14ac:dyDescent="0.2">
      <c r="A48" s="288">
        <f t="shared" ref="A48:A63" si="4">A47+1</f>
        <v>2</v>
      </c>
      <c r="B48" s="289" t="s">
        <v>354</v>
      </c>
      <c r="C48" s="303">
        <f>SUM(C49:C53)</f>
        <v>73749</v>
      </c>
      <c r="D48" s="303">
        <f>SUM(D49:D53)</f>
        <v>0</v>
      </c>
      <c r="E48" s="303">
        <f>SUM(E49:E53)</f>
        <v>0</v>
      </c>
      <c r="F48" s="303">
        <f>SUM(F49:F53)</f>
        <v>73749</v>
      </c>
    </row>
    <row r="49" spans="1:6" ht="76.5" x14ac:dyDescent="0.2">
      <c r="A49" s="293">
        <f t="shared" si="4"/>
        <v>3</v>
      </c>
      <c r="B49" s="294" t="s">
        <v>67</v>
      </c>
      <c r="C49" s="258">
        <v>73749</v>
      </c>
      <c r="D49" s="258">
        <v>0</v>
      </c>
      <c r="E49" s="258">
        <v>0</v>
      </c>
      <c r="F49" s="258">
        <f>SUM(C49:E49)</f>
        <v>73749</v>
      </c>
    </row>
    <row r="50" spans="1:6" ht="89.25" hidden="1" x14ac:dyDescent="0.2">
      <c r="A50" s="231">
        <f t="shared" si="4"/>
        <v>4</v>
      </c>
      <c r="B50" s="238" t="s">
        <v>355</v>
      </c>
      <c r="C50" s="258">
        <v>0</v>
      </c>
      <c r="D50" s="258">
        <v>0</v>
      </c>
      <c r="E50" s="258">
        <v>0</v>
      </c>
      <c r="F50" s="258">
        <f>SUM(C50:E50)</f>
        <v>0</v>
      </c>
    </row>
    <row r="51" spans="1:6" ht="51" hidden="1" x14ac:dyDescent="0.2">
      <c r="A51" s="288">
        <f t="shared" si="4"/>
        <v>5</v>
      </c>
      <c r="B51" s="289" t="s">
        <v>66</v>
      </c>
      <c r="C51" s="303">
        <f>SUM(C52:C53)</f>
        <v>0</v>
      </c>
      <c r="D51" s="303">
        <f>SUM(D52:D53)</f>
        <v>0</v>
      </c>
      <c r="E51" s="303">
        <f>SUM(E52:E53)</f>
        <v>0</v>
      </c>
      <c r="F51" s="303">
        <f>SUM(F52:F53)</f>
        <v>0</v>
      </c>
    </row>
    <row r="52" spans="1:6" hidden="1" x14ac:dyDescent="0.2">
      <c r="A52" s="231">
        <f t="shared" si="4"/>
        <v>6</v>
      </c>
      <c r="B52" s="238" t="s">
        <v>68</v>
      </c>
      <c r="C52" s="258">
        <v>0</v>
      </c>
      <c r="D52" s="258">
        <v>0</v>
      </c>
      <c r="E52" s="258">
        <v>0</v>
      </c>
      <c r="F52" s="258">
        <f>SUM(C52:E52)</f>
        <v>0</v>
      </c>
    </row>
    <row r="53" spans="1:6" hidden="1" x14ac:dyDescent="0.2">
      <c r="A53" s="231">
        <f t="shared" si="4"/>
        <v>7</v>
      </c>
      <c r="B53" s="238" t="s">
        <v>69</v>
      </c>
      <c r="C53" s="258">
        <v>0</v>
      </c>
      <c r="D53" s="258">
        <v>0</v>
      </c>
      <c r="E53" s="258">
        <v>0</v>
      </c>
      <c r="F53" s="258">
        <f>SUM(C53:E53)</f>
        <v>0</v>
      </c>
    </row>
    <row r="54" spans="1:6" ht="51" x14ac:dyDescent="0.2">
      <c r="A54" s="288">
        <f t="shared" si="4"/>
        <v>8</v>
      </c>
      <c r="B54" s="289" t="s">
        <v>70</v>
      </c>
      <c r="C54" s="303">
        <v>36711</v>
      </c>
      <c r="D54" s="303">
        <f>SUM(D55:D57)</f>
        <v>0</v>
      </c>
      <c r="E54" s="303">
        <f>SUM(E55:E57)</f>
        <v>0</v>
      </c>
      <c r="F54" s="303">
        <v>36711</v>
      </c>
    </row>
    <row r="55" spans="1:6" ht="38.25" x14ac:dyDescent="0.2">
      <c r="A55" s="231">
        <f t="shared" si="4"/>
        <v>9</v>
      </c>
      <c r="B55" s="238" t="s">
        <v>71</v>
      </c>
      <c r="C55" s="260" t="str">
        <f>'10.1'!F11</f>
        <v>29 804</v>
      </c>
      <c r="D55" s="260">
        <v>0</v>
      </c>
      <c r="E55" s="260">
        <v>0</v>
      </c>
      <c r="F55" s="260" t="s">
        <v>1282</v>
      </c>
    </row>
    <row r="56" spans="1:6" ht="25.5" hidden="1" x14ac:dyDescent="0.2">
      <c r="A56" s="231">
        <f t="shared" si="4"/>
        <v>10</v>
      </c>
      <c r="B56" s="238" t="s">
        <v>72</v>
      </c>
      <c r="C56" s="260">
        <v>0</v>
      </c>
      <c r="D56" s="260">
        <v>0</v>
      </c>
      <c r="E56" s="260">
        <v>0</v>
      </c>
      <c r="F56" s="260">
        <v>0</v>
      </c>
    </row>
    <row r="57" spans="1:6" x14ac:dyDescent="0.2">
      <c r="A57" s="231">
        <f t="shared" si="4"/>
        <v>11</v>
      </c>
      <c r="B57" s="238" t="s">
        <v>73</v>
      </c>
      <c r="C57" s="260" t="str">
        <f>'12.1'!F12</f>
        <v>6 907</v>
      </c>
      <c r="D57" s="260">
        <v>0</v>
      </c>
      <c r="E57" s="260">
        <v>0</v>
      </c>
      <c r="F57" s="260" t="s">
        <v>1286</v>
      </c>
    </row>
    <row r="58" spans="1:6" ht="25.5" hidden="1" x14ac:dyDescent="0.2">
      <c r="A58" s="288">
        <f t="shared" si="4"/>
        <v>12</v>
      </c>
      <c r="B58" s="289" t="s">
        <v>1056</v>
      </c>
      <c r="C58" s="303">
        <v>0</v>
      </c>
      <c r="D58" s="303">
        <v>0</v>
      </c>
      <c r="E58" s="303">
        <v>0</v>
      </c>
      <c r="F58" s="303">
        <f t="shared" ref="F58:F62" si="5">SUM(C58:E58)</f>
        <v>0</v>
      </c>
    </row>
    <row r="59" spans="1:6" ht="25.5" hidden="1" x14ac:dyDescent="0.2">
      <c r="A59" s="231">
        <f t="shared" si="4"/>
        <v>13</v>
      </c>
      <c r="B59" s="238" t="s">
        <v>1057</v>
      </c>
      <c r="C59" s="258">
        <v>0</v>
      </c>
      <c r="D59" s="258">
        <v>0</v>
      </c>
      <c r="E59" s="258">
        <v>0</v>
      </c>
      <c r="F59" s="258">
        <f t="shared" si="5"/>
        <v>0</v>
      </c>
    </row>
    <row r="60" spans="1:6" ht="25.5" hidden="1" x14ac:dyDescent="0.2">
      <c r="A60" s="231">
        <f t="shared" si="4"/>
        <v>14</v>
      </c>
      <c r="B60" s="238" t="s">
        <v>1058</v>
      </c>
      <c r="C60" s="258">
        <v>0</v>
      </c>
      <c r="D60" s="258">
        <v>0</v>
      </c>
      <c r="E60" s="258">
        <v>0</v>
      </c>
      <c r="F60" s="258">
        <f t="shared" si="5"/>
        <v>0</v>
      </c>
    </row>
    <row r="61" spans="1:6" ht="51" hidden="1" x14ac:dyDescent="0.2">
      <c r="A61" s="231">
        <f t="shared" si="4"/>
        <v>15</v>
      </c>
      <c r="B61" s="238" t="s">
        <v>75</v>
      </c>
      <c r="C61" s="258">
        <v>0</v>
      </c>
      <c r="D61" s="258">
        <v>0</v>
      </c>
      <c r="E61" s="258">
        <v>0</v>
      </c>
      <c r="F61" s="258">
        <f t="shared" si="5"/>
        <v>0</v>
      </c>
    </row>
    <row r="62" spans="1:6" x14ac:dyDescent="0.2">
      <c r="A62" s="288">
        <f t="shared" si="4"/>
        <v>16</v>
      </c>
      <c r="B62" s="289" t="s">
        <v>88</v>
      </c>
      <c r="C62" s="303">
        <f>'20.1'!F19</f>
        <v>341.34569999999997</v>
      </c>
      <c r="D62" s="303">
        <v>0</v>
      </c>
      <c r="E62" s="303">
        <v>0</v>
      </c>
      <c r="F62" s="303">
        <f t="shared" si="5"/>
        <v>341.34569999999997</v>
      </c>
    </row>
    <row r="63" spans="1:6" x14ac:dyDescent="0.2">
      <c r="A63" s="234">
        <f t="shared" si="4"/>
        <v>17</v>
      </c>
      <c r="B63" s="278" t="s">
        <v>30</v>
      </c>
      <c r="C63" s="279">
        <f>C47+C48+C54+C58+C59+C60+C61+C62</f>
        <v>110871.48451000001</v>
      </c>
      <c r="D63" s="279">
        <f>D47+D48+D54+D58+D59+D60+D61+D62</f>
        <v>0</v>
      </c>
      <c r="E63" s="279">
        <f>E47+E48+E54+E58+E59+E60+E61+E62</f>
        <v>0</v>
      </c>
      <c r="F63" s="279">
        <f>F47+F48+F54+F58+F59+F60+F61+F62</f>
        <v>110871.48451000001</v>
      </c>
    </row>
    <row r="64" spans="1:6" x14ac:dyDescent="0.2">
      <c r="A64" s="598" t="s">
        <v>58</v>
      </c>
      <c r="B64" s="598"/>
      <c r="C64" s="598"/>
      <c r="D64" s="598"/>
      <c r="E64" s="598"/>
      <c r="F64" s="598"/>
    </row>
    <row r="65" spans="1:6" ht="51" hidden="1" x14ac:dyDescent="0.2">
      <c r="A65" s="288">
        <f>A63+1</f>
        <v>18</v>
      </c>
      <c r="B65" s="289" t="s">
        <v>118</v>
      </c>
      <c r="C65" s="303">
        <f>SUM(C66:C67)</f>
        <v>0</v>
      </c>
      <c r="D65" s="303">
        <f>SUM(D66:D67)</f>
        <v>0</v>
      </c>
      <c r="E65" s="303">
        <f>SUM(E66:E67)</f>
        <v>0</v>
      </c>
      <c r="F65" s="303">
        <f>SUM(F66:F67)</f>
        <v>0</v>
      </c>
    </row>
    <row r="66" spans="1:6" ht="76.5" hidden="1" x14ac:dyDescent="0.2">
      <c r="A66" s="293">
        <f t="shared" ref="A66:A77" si="6">A65+1</f>
        <v>19</v>
      </c>
      <c r="B66" s="294" t="s">
        <v>91</v>
      </c>
      <c r="C66" s="258">
        <v>0</v>
      </c>
      <c r="D66" s="258">
        <v>0</v>
      </c>
      <c r="E66" s="258">
        <v>0</v>
      </c>
      <c r="F66" s="258">
        <f>SUM(C66:E66)</f>
        <v>0</v>
      </c>
    </row>
    <row r="67" spans="1:6" ht="89.25" hidden="1" x14ac:dyDescent="0.2">
      <c r="A67" s="231">
        <f t="shared" si="6"/>
        <v>20</v>
      </c>
      <c r="B67" s="238" t="s">
        <v>95</v>
      </c>
      <c r="C67" s="258">
        <v>0</v>
      </c>
      <c r="D67" s="258">
        <v>0</v>
      </c>
      <c r="E67" s="258">
        <v>0</v>
      </c>
      <c r="F67" s="258">
        <f>SUM(C67:E67)</f>
        <v>0</v>
      </c>
    </row>
    <row r="68" spans="1:6" ht="51" x14ac:dyDescent="0.2">
      <c r="A68" s="288">
        <f t="shared" si="6"/>
        <v>21</v>
      </c>
      <c r="B68" s="289" t="s">
        <v>97</v>
      </c>
      <c r="C68" s="303">
        <f>SUM(C69:C72)</f>
        <v>950.26690999999994</v>
      </c>
      <c r="D68" s="303">
        <f>SUM(D69:D72)</f>
        <v>0</v>
      </c>
      <c r="E68" s="303">
        <f>SUM(E69:E72)</f>
        <v>0</v>
      </c>
      <c r="F68" s="303">
        <f>SUM(F69:F72)</f>
        <v>950.26690999999994</v>
      </c>
    </row>
    <row r="69" spans="1:6" hidden="1" x14ac:dyDescent="0.2">
      <c r="A69" s="231">
        <f t="shared" si="6"/>
        <v>22</v>
      </c>
      <c r="B69" s="238" t="s">
        <v>98</v>
      </c>
      <c r="C69" s="258">
        <v>0</v>
      </c>
      <c r="D69" s="258">
        <v>0</v>
      </c>
      <c r="E69" s="258">
        <v>0</v>
      </c>
      <c r="F69" s="258">
        <f t="shared" ref="F69:F73" si="7">SUM(C69:E69)</f>
        <v>0</v>
      </c>
    </row>
    <row r="70" spans="1:6" ht="25.5" hidden="1" x14ac:dyDescent="0.2">
      <c r="A70" s="231">
        <f t="shared" si="6"/>
        <v>23</v>
      </c>
      <c r="B70" s="238" t="s">
        <v>99</v>
      </c>
      <c r="C70" s="258">
        <v>0</v>
      </c>
      <c r="D70" s="258">
        <v>0</v>
      </c>
      <c r="E70" s="258">
        <v>0</v>
      </c>
      <c r="F70" s="258">
        <f t="shared" si="7"/>
        <v>0</v>
      </c>
    </row>
    <row r="71" spans="1:6" ht="25.5" hidden="1" x14ac:dyDescent="0.2">
      <c r="A71" s="231">
        <f t="shared" si="6"/>
        <v>24</v>
      </c>
      <c r="B71" s="238" t="s">
        <v>100</v>
      </c>
      <c r="C71" s="258">
        <v>0</v>
      </c>
      <c r="D71" s="258">
        <v>0</v>
      </c>
      <c r="E71" s="258">
        <v>0</v>
      </c>
      <c r="F71" s="258">
        <f t="shared" si="7"/>
        <v>0</v>
      </c>
    </row>
    <row r="72" spans="1:6" x14ac:dyDescent="0.2">
      <c r="A72" s="293">
        <f t="shared" si="6"/>
        <v>25</v>
      </c>
      <c r="B72" s="294" t="s">
        <v>101</v>
      </c>
      <c r="C72" s="258">
        <f>'26.1'!D31</f>
        <v>950.26690999999994</v>
      </c>
      <c r="D72" s="258">
        <v>0</v>
      </c>
      <c r="E72" s="258">
        <v>0</v>
      </c>
      <c r="F72" s="258">
        <f t="shared" si="7"/>
        <v>950.26690999999994</v>
      </c>
    </row>
    <row r="73" spans="1:6" ht="51" hidden="1" x14ac:dyDescent="0.2">
      <c r="A73" s="288">
        <f t="shared" si="6"/>
        <v>26</v>
      </c>
      <c r="B73" s="289" t="s">
        <v>251</v>
      </c>
      <c r="C73" s="303">
        <v>0</v>
      </c>
      <c r="D73" s="303">
        <v>0</v>
      </c>
      <c r="E73" s="303">
        <v>0</v>
      </c>
      <c r="F73" s="303">
        <f t="shared" si="7"/>
        <v>0</v>
      </c>
    </row>
    <row r="74" spans="1:6" x14ac:dyDescent="0.2">
      <c r="A74" s="288">
        <f t="shared" si="6"/>
        <v>27</v>
      </c>
      <c r="B74" s="289" t="s">
        <v>34</v>
      </c>
      <c r="C74" s="317" t="str">
        <f>'29.1'!D16</f>
        <v>1 044</v>
      </c>
      <c r="D74" s="303">
        <v>0</v>
      </c>
      <c r="E74" s="303">
        <v>0</v>
      </c>
      <c r="F74" s="317" t="s">
        <v>1277</v>
      </c>
    </row>
    <row r="75" spans="1:6" x14ac:dyDescent="0.2">
      <c r="A75" s="283">
        <f t="shared" si="6"/>
        <v>28</v>
      </c>
      <c r="B75" s="256" t="s">
        <v>61</v>
      </c>
      <c r="C75" s="296">
        <f>C65+C68+C73+C74</f>
        <v>1994.2669099999998</v>
      </c>
      <c r="D75" s="296">
        <f>D65+D68+D73+D74</f>
        <v>0</v>
      </c>
      <c r="E75" s="296">
        <f>E65+E68+E73+E74</f>
        <v>0</v>
      </c>
      <c r="F75" s="296">
        <f>F65+F68+F73+F74</f>
        <v>1994.2669099999998</v>
      </c>
    </row>
    <row r="76" spans="1:6" x14ac:dyDescent="0.2">
      <c r="A76" s="234">
        <f t="shared" si="6"/>
        <v>29</v>
      </c>
      <c r="B76" s="278" t="s">
        <v>359</v>
      </c>
      <c r="C76" s="279">
        <f>C63-C75</f>
        <v>108877.2176</v>
      </c>
      <c r="D76" s="279">
        <f>D63-D75</f>
        <v>0</v>
      </c>
      <c r="E76" s="279">
        <f>E63-E75</f>
        <v>0</v>
      </c>
      <c r="F76" s="279">
        <f>F63-F75</f>
        <v>108877.2176</v>
      </c>
    </row>
    <row r="77" spans="1:6" ht="13.5" hidden="1" thickBot="1" x14ac:dyDescent="0.25">
      <c r="A77" s="98">
        <f t="shared" si="6"/>
        <v>30</v>
      </c>
      <c r="B77" s="99" t="s">
        <v>733</v>
      </c>
      <c r="C77" s="586"/>
      <c r="D77" s="587"/>
      <c r="E77" s="587"/>
      <c r="F77" s="588"/>
    </row>
  </sheetData>
  <mergeCells count="12">
    <mergeCell ref="C77:F77"/>
    <mergeCell ref="A1:F1"/>
    <mergeCell ref="A2:F2"/>
    <mergeCell ref="A3:F3"/>
    <mergeCell ref="A4:F4"/>
    <mergeCell ref="A5:F5"/>
    <mergeCell ref="A9:F9"/>
    <mergeCell ref="A27:F27"/>
    <mergeCell ref="A42:F42"/>
    <mergeCell ref="A46:F46"/>
    <mergeCell ref="A64:F64"/>
    <mergeCell ref="C40:F40"/>
  </mergeCells>
  <printOptions horizontalCentered="1"/>
  <pageMargins left="0.39370078740157483" right="0.39370078740157483" top="0.39370078740157483" bottom="0.39370078740157483" header="0.31496062992125984" footer="0.31496062992125984"/>
  <pageSetup paperSize="9" orientation="portrait" horizontalDpi="0" verticalDpi="0" r:id="rId1"/>
  <rowBreaks count="1" manualBreakCount="1">
    <brk id="39"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115"/>
  <sheetViews>
    <sheetView view="pageBreakPreview" topLeftCell="A30" zoomScaleNormal="100" zoomScaleSheetLayoutView="100" workbookViewId="0">
      <selection activeCell="A62" sqref="A62"/>
    </sheetView>
  </sheetViews>
  <sheetFormatPr defaultRowHeight="12.75" x14ac:dyDescent="0.2"/>
  <cols>
    <col min="1" max="1" width="9.140625" style="51"/>
    <col min="2" max="2" width="27" style="51" customWidth="1"/>
    <col min="3" max="13" width="8.85546875" style="51" customWidth="1"/>
    <col min="14" max="14" width="13.7109375" style="51" customWidth="1"/>
    <col min="15" max="16384" width="9.140625" style="51"/>
  </cols>
  <sheetData>
    <row r="1" spans="1:13" ht="15.75" x14ac:dyDescent="0.2">
      <c r="A1" s="537" t="s">
        <v>127</v>
      </c>
      <c r="B1" s="537"/>
      <c r="C1" s="537"/>
      <c r="D1" s="537"/>
      <c r="E1" s="537"/>
      <c r="F1" s="537"/>
      <c r="G1" s="537"/>
      <c r="H1" s="537"/>
      <c r="I1" s="537"/>
      <c r="J1" s="537"/>
      <c r="K1" s="537"/>
      <c r="L1" s="537"/>
      <c r="M1" s="537"/>
    </row>
    <row r="2" spans="1:13" ht="15.75" x14ac:dyDescent="0.2">
      <c r="A2" s="538" t="s">
        <v>128</v>
      </c>
      <c r="B2" s="538"/>
      <c r="C2" s="538"/>
      <c r="D2" s="538"/>
      <c r="E2" s="538"/>
      <c r="F2" s="538"/>
      <c r="G2" s="538"/>
      <c r="H2" s="538"/>
      <c r="I2" s="538"/>
      <c r="J2" s="538"/>
      <c r="K2" s="538"/>
      <c r="L2" s="538"/>
      <c r="M2" s="538"/>
    </row>
    <row r="3" spans="1:13" ht="15.75" x14ac:dyDescent="0.2">
      <c r="A3" s="538" t="str">
        <f>'52.6'!A3:F3</f>
        <v>по состоянию на 31.12.2025</v>
      </c>
      <c r="B3" s="538"/>
      <c r="C3" s="538"/>
      <c r="D3" s="538"/>
      <c r="E3" s="538"/>
      <c r="F3" s="538"/>
      <c r="G3" s="538"/>
      <c r="H3" s="538"/>
      <c r="I3" s="538"/>
      <c r="J3" s="538"/>
      <c r="K3" s="538"/>
      <c r="L3" s="538"/>
      <c r="M3" s="538"/>
    </row>
    <row r="4" spans="1:13" ht="15.75" x14ac:dyDescent="0.2">
      <c r="A4" s="538" t="s">
        <v>1060</v>
      </c>
      <c r="B4" s="538"/>
      <c r="C4" s="538"/>
      <c r="D4" s="538"/>
      <c r="E4" s="538"/>
      <c r="F4" s="538"/>
      <c r="G4" s="538"/>
      <c r="H4" s="538"/>
      <c r="I4" s="538"/>
      <c r="J4" s="538"/>
      <c r="K4" s="538"/>
      <c r="L4" s="538"/>
      <c r="M4" s="538"/>
    </row>
    <row r="5" spans="1:13" ht="37.5" customHeight="1" x14ac:dyDescent="0.2">
      <c r="A5" s="558" t="s">
        <v>1062</v>
      </c>
      <c r="B5" s="558"/>
      <c r="C5" s="558"/>
      <c r="D5" s="558"/>
      <c r="E5" s="558"/>
      <c r="F5" s="558"/>
      <c r="G5" s="558"/>
      <c r="H5" s="558"/>
      <c r="I5" s="558"/>
      <c r="J5" s="558"/>
      <c r="K5" s="558"/>
      <c r="L5" s="558"/>
      <c r="M5" s="558"/>
    </row>
    <row r="6" spans="1:13" x14ac:dyDescent="0.2">
      <c r="M6" s="56" t="s">
        <v>1061</v>
      </c>
    </row>
    <row r="7" spans="1:13" ht="38.25" x14ac:dyDescent="0.2">
      <c r="A7" s="234" t="s">
        <v>1</v>
      </c>
      <c r="B7" s="234" t="s">
        <v>3</v>
      </c>
      <c r="C7" s="234" t="s">
        <v>360</v>
      </c>
      <c r="D7" s="234" t="s">
        <v>361</v>
      </c>
      <c r="E7" s="234" t="s">
        <v>1063</v>
      </c>
      <c r="F7" s="234" t="s">
        <v>1066</v>
      </c>
      <c r="G7" s="234" t="s">
        <v>1065</v>
      </c>
      <c r="H7" s="234" t="s">
        <v>1067</v>
      </c>
      <c r="I7" s="234" t="s">
        <v>1064</v>
      </c>
      <c r="J7" s="234" t="s">
        <v>362</v>
      </c>
      <c r="K7" s="234" t="s">
        <v>363</v>
      </c>
      <c r="L7" s="234" t="s">
        <v>364</v>
      </c>
      <c r="M7" s="234" t="s">
        <v>319</v>
      </c>
    </row>
    <row r="8" spans="1:13" x14ac:dyDescent="0.2">
      <c r="A8" s="236">
        <v>1</v>
      </c>
      <c r="B8" s="236">
        <f>A8+1</f>
        <v>2</v>
      </c>
      <c r="C8" s="236">
        <f t="shared" ref="C8:M8" si="0">B8+1</f>
        <v>3</v>
      </c>
      <c r="D8" s="236">
        <f t="shared" si="0"/>
        <v>4</v>
      </c>
      <c r="E8" s="236">
        <f t="shared" si="0"/>
        <v>5</v>
      </c>
      <c r="F8" s="236">
        <f t="shared" si="0"/>
        <v>6</v>
      </c>
      <c r="G8" s="236">
        <f t="shared" si="0"/>
        <v>7</v>
      </c>
      <c r="H8" s="236">
        <f t="shared" si="0"/>
        <v>8</v>
      </c>
      <c r="I8" s="236">
        <f t="shared" si="0"/>
        <v>9</v>
      </c>
      <c r="J8" s="236">
        <f t="shared" si="0"/>
        <v>10</v>
      </c>
      <c r="K8" s="236">
        <f t="shared" si="0"/>
        <v>11</v>
      </c>
      <c r="L8" s="236">
        <f t="shared" si="0"/>
        <v>12</v>
      </c>
      <c r="M8" s="236">
        <f t="shared" si="0"/>
        <v>13</v>
      </c>
    </row>
    <row r="9" spans="1:13" ht="76.5" hidden="1" x14ac:dyDescent="0.2">
      <c r="A9" s="288">
        <v>1</v>
      </c>
      <c r="B9" s="289" t="s">
        <v>365</v>
      </c>
      <c r="C9" s="303">
        <f>SUM(C10:C13)</f>
        <v>0</v>
      </c>
      <c r="D9" s="303">
        <f t="shared" ref="D9:M9" si="1">SUM(D10:D13)</f>
        <v>0</v>
      </c>
      <c r="E9" s="303">
        <f t="shared" ref="E9" si="2">SUM(E10:E13)</f>
        <v>0</v>
      </c>
      <c r="F9" s="303">
        <f t="shared" si="1"/>
        <v>0</v>
      </c>
      <c r="G9" s="303">
        <f t="shared" ref="G9" si="3">SUM(G10:G13)</f>
        <v>0</v>
      </c>
      <c r="H9" s="303">
        <f t="shared" si="1"/>
        <v>0</v>
      </c>
      <c r="I9" s="303">
        <f t="shared" si="1"/>
        <v>0</v>
      </c>
      <c r="J9" s="303">
        <f t="shared" si="1"/>
        <v>0</v>
      </c>
      <c r="K9" s="303">
        <f t="shared" si="1"/>
        <v>0</v>
      </c>
      <c r="L9" s="303">
        <f t="shared" si="1"/>
        <v>0</v>
      </c>
      <c r="M9" s="303">
        <f t="shared" si="1"/>
        <v>0</v>
      </c>
    </row>
    <row r="10" spans="1:13" ht="51" hidden="1" x14ac:dyDescent="0.2">
      <c r="A10" s="231">
        <f>A9+1</f>
        <v>2</v>
      </c>
      <c r="B10" s="238" t="s">
        <v>366</v>
      </c>
      <c r="C10" s="258">
        <v>0</v>
      </c>
      <c r="D10" s="258">
        <v>0</v>
      </c>
      <c r="E10" s="258">
        <v>0</v>
      </c>
      <c r="F10" s="258">
        <v>0</v>
      </c>
      <c r="G10" s="258">
        <v>0</v>
      </c>
      <c r="H10" s="258">
        <v>0</v>
      </c>
      <c r="I10" s="258">
        <v>0</v>
      </c>
      <c r="J10" s="258">
        <v>0</v>
      </c>
      <c r="K10" s="258">
        <v>0</v>
      </c>
      <c r="L10" s="258">
        <v>0</v>
      </c>
      <c r="M10" s="257">
        <f>SUM(C10:L10)</f>
        <v>0</v>
      </c>
    </row>
    <row r="11" spans="1:13" ht="38.25" hidden="1" x14ac:dyDescent="0.2">
      <c r="A11" s="231">
        <f t="shared" ref="A11:A14" si="4">A10+1</f>
        <v>3</v>
      </c>
      <c r="B11" s="238" t="s">
        <v>367</v>
      </c>
      <c r="C11" s="258">
        <v>0</v>
      </c>
      <c r="D11" s="258">
        <v>0</v>
      </c>
      <c r="E11" s="258">
        <v>0</v>
      </c>
      <c r="F11" s="258">
        <v>0</v>
      </c>
      <c r="G11" s="258">
        <v>0</v>
      </c>
      <c r="H11" s="258">
        <v>0</v>
      </c>
      <c r="I11" s="258">
        <v>0</v>
      </c>
      <c r="J11" s="258">
        <v>0</v>
      </c>
      <c r="K11" s="258">
        <v>0</v>
      </c>
      <c r="L11" s="258">
        <v>0</v>
      </c>
      <c r="M11" s="257">
        <f t="shared" ref="M11:M55" si="5">SUM(C11:L11)</f>
        <v>0</v>
      </c>
    </row>
    <row r="12" spans="1:13" ht="25.5" hidden="1" x14ac:dyDescent="0.2">
      <c r="A12" s="231">
        <f t="shared" si="4"/>
        <v>4</v>
      </c>
      <c r="B12" s="238" t="s">
        <v>368</v>
      </c>
      <c r="C12" s="258">
        <v>0</v>
      </c>
      <c r="D12" s="258">
        <v>0</v>
      </c>
      <c r="E12" s="258">
        <v>0</v>
      </c>
      <c r="F12" s="258">
        <v>0</v>
      </c>
      <c r="G12" s="258">
        <v>0</v>
      </c>
      <c r="H12" s="258">
        <v>0</v>
      </c>
      <c r="I12" s="258">
        <v>0</v>
      </c>
      <c r="J12" s="258">
        <v>0</v>
      </c>
      <c r="K12" s="258">
        <v>0</v>
      </c>
      <c r="L12" s="258">
        <v>0</v>
      </c>
      <c r="M12" s="257">
        <f t="shared" si="5"/>
        <v>0</v>
      </c>
    </row>
    <row r="13" spans="1:13" ht="63.75" hidden="1" x14ac:dyDescent="0.2">
      <c r="A13" s="231">
        <f t="shared" si="4"/>
        <v>5</v>
      </c>
      <c r="B13" s="238" t="s">
        <v>369</v>
      </c>
      <c r="C13" s="258">
        <v>0</v>
      </c>
      <c r="D13" s="258">
        <v>0</v>
      </c>
      <c r="E13" s="258">
        <v>0</v>
      </c>
      <c r="F13" s="258">
        <v>0</v>
      </c>
      <c r="G13" s="258">
        <v>0</v>
      </c>
      <c r="H13" s="258">
        <v>0</v>
      </c>
      <c r="I13" s="258">
        <v>0</v>
      </c>
      <c r="J13" s="258">
        <v>0</v>
      </c>
      <c r="K13" s="258">
        <v>0</v>
      </c>
      <c r="L13" s="258">
        <v>0</v>
      </c>
      <c r="M13" s="257">
        <f t="shared" si="5"/>
        <v>0</v>
      </c>
    </row>
    <row r="14" spans="1:13" hidden="1" x14ac:dyDescent="0.2">
      <c r="A14" s="231">
        <f t="shared" si="4"/>
        <v>6</v>
      </c>
      <c r="B14" s="238" t="s">
        <v>422</v>
      </c>
      <c r="C14" s="258">
        <v>0</v>
      </c>
      <c r="D14" s="258">
        <v>0</v>
      </c>
      <c r="E14" s="258">
        <v>0</v>
      </c>
      <c r="F14" s="258">
        <v>0</v>
      </c>
      <c r="G14" s="258">
        <v>0</v>
      </c>
      <c r="H14" s="258">
        <v>0</v>
      </c>
      <c r="I14" s="258">
        <v>0</v>
      </c>
      <c r="J14" s="258">
        <v>0</v>
      </c>
      <c r="K14" s="258">
        <v>0</v>
      </c>
      <c r="L14" s="258">
        <v>0</v>
      </c>
      <c r="M14" s="257">
        <f t="shared" ref="M14" si="6">SUM(C14:L14)</f>
        <v>0</v>
      </c>
    </row>
    <row r="15" spans="1:13" ht="89.25" hidden="1" x14ac:dyDescent="0.2">
      <c r="A15" s="288">
        <f>A14+1</f>
        <v>7</v>
      </c>
      <c r="B15" s="289" t="s">
        <v>370</v>
      </c>
      <c r="C15" s="303">
        <f>SUM(C16:C22)</f>
        <v>0</v>
      </c>
      <c r="D15" s="303">
        <f t="shared" ref="D15:M15" si="7">SUM(D16:D22)</f>
        <v>0</v>
      </c>
      <c r="E15" s="303">
        <f t="shared" ref="E15" si="8">SUM(E16:E22)</f>
        <v>0</v>
      </c>
      <c r="F15" s="303">
        <f t="shared" si="7"/>
        <v>0</v>
      </c>
      <c r="G15" s="303">
        <f t="shared" ref="G15" si="9">SUM(G16:G22)</f>
        <v>0</v>
      </c>
      <c r="H15" s="303">
        <f t="shared" si="7"/>
        <v>0</v>
      </c>
      <c r="I15" s="303">
        <f t="shared" si="7"/>
        <v>0</v>
      </c>
      <c r="J15" s="303">
        <f t="shared" si="7"/>
        <v>0</v>
      </c>
      <c r="K15" s="303">
        <f t="shared" si="7"/>
        <v>0</v>
      </c>
      <c r="L15" s="303">
        <f t="shared" si="7"/>
        <v>0</v>
      </c>
      <c r="M15" s="303">
        <f t="shared" si="7"/>
        <v>0</v>
      </c>
    </row>
    <row r="16" spans="1:13" ht="38.25" hidden="1" x14ac:dyDescent="0.2">
      <c r="A16" s="231">
        <f t="shared" ref="A16:A59" si="10">A15+1</f>
        <v>8</v>
      </c>
      <c r="B16" s="238" t="s">
        <v>371</v>
      </c>
      <c r="C16" s="258">
        <v>0</v>
      </c>
      <c r="D16" s="258">
        <v>0</v>
      </c>
      <c r="E16" s="258">
        <v>0</v>
      </c>
      <c r="F16" s="258">
        <v>0</v>
      </c>
      <c r="G16" s="258">
        <v>0</v>
      </c>
      <c r="H16" s="258">
        <v>0</v>
      </c>
      <c r="I16" s="258">
        <v>0</v>
      </c>
      <c r="J16" s="258">
        <v>0</v>
      </c>
      <c r="K16" s="258">
        <v>0</v>
      </c>
      <c r="L16" s="258">
        <v>0</v>
      </c>
      <c r="M16" s="257">
        <f t="shared" si="5"/>
        <v>0</v>
      </c>
    </row>
    <row r="17" spans="1:13" ht="25.5" hidden="1" x14ac:dyDescent="0.2">
      <c r="A17" s="231">
        <f t="shared" si="10"/>
        <v>9</v>
      </c>
      <c r="B17" s="238" t="s">
        <v>372</v>
      </c>
      <c r="C17" s="258">
        <v>0</v>
      </c>
      <c r="D17" s="258">
        <v>0</v>
      </c>
      <c r="E17" s="258">
        <v>0</v>
      </c>
      <c r="F17" s="258">
        <v>0</v>
      </c>
      <c r="G17" s="258">
        <v>0</v>
      </c>
      <c r="H17" s="258">
        <v>0</v>
      </c>
      <c r="I17" s="258">
        <v>0</v>
      </c>
      <c r="J17" s="258">
        <v>0</v>
      </c>
      <c r="K17" s="258">
        <v>0</v>
      </c>
      <c r="L17" s="258">
        <v>0</v>
      </c>
      <c r="M17" s="257">
        <f t="shared" si="5"/>
        <v>0</v>
      </c>
    </row>
    <row r="18" spans="1:13" ht="25.5" hidden="1" x14ac:dyDescent="0.2">
      <c r="A18" s="231">
        <f t="shared" si="10"/>
        <v>10</v>
      </c>
      <c r="B18" s="238" t="s">
        <v>373</v>
      </c>
      <c r="C18" s="258">
        <v>0</v>
      </c>
      <c r="D18" s="258">
        <v>0</v>
      </c>
      <c r="E18" s="258">
        <v>0</v>
      </c>
      <c r="F18" s="258">
        <v>0</v>
      </c>
      <c r="G18" s="258">
        <v>0</v>
      </c>
      <c r="H18" s="258">
        <v>0</v>
      </c>
      <c r="I18" s="258">
        <v>0</v>
      </c>
      <c r="J18" s="258">
        <v>0</v>
      </c>
      <c r="K18" s="258">
        <v>0</v>
      </c>
      <c r="L18" s="258">
        <v>0</v>
      </c>
      <c r="M18" s="257">
        <f t="shared" si="5"/>
        <v>0</v>
      </c>
    </row>
    <row r="19" spans="1:13" ht="25.5" hidden="1" x14ac:dyDescent="0.2">
      <c r="A19" s="231">
        <f t="shared" si="10"/>
        <v>11</v>
      </c>
      <c r="B19" s="238" t="s">
        <v>374</v>
      </c>
      <c r="C19" s="258">
        <v>0</v>
      </c>
      <c r="D19" s="258">
        <v>0</v>
      </c>
      <c r="E19" s="258">
        <v>0</v>
      </c>
      <c r="F19" s="258">
        <v>0</v>
      </c>
      <c r="G19" s="258">
        <v>0</v>
      </c>
      <c r="H19" s="258">
        <v>0</v>
      </c>
      <c r="I19" s="258">
        <v>0</v>
      </c>
      <c r="J19" s="258">
        <v>0</v>
      </c>
      <c r="K19" s="258">
        <v>0</v>
      </c>
      <c r="L19" s="258">
        <v>0</v>
      </c>
      <c r="M19" s="257">
        <f t="shared" si="5"/>
        <v>0</v>
      </c>
    </row>
    <row r="20" spans="1:13" ht="25.5" hidden="1" x14ac:dyDescent="0.2">
      <c r="A20" s="231">
        <f t="shared" si="10"/>
        <v>12</v>
      </c>
      <c r="B20" s="238" t="s">
        <v>375</v>
      </c>
      <c r="C20" s="258">
        <v>0</v>
      </c>
      <c r="D20" s="258">
        <v>0</v>
      </c>
      <c r="E20" s="258">
        <v>0</v>
      </c>
      <c r="F20" s="258">
        <v>0</v>
      </c>
      <c r="G20" s="258">
        <v>0</v>
      </c>
      <c r="H20" s="258">
        <v>0</v>
      </c>
      <c r="I20" s="258">
        <v>0</v>
      </c>
      <c r="J20" s="258">
        <v>0</v>
      </c>
      <c r="K20" s="258">
        <v>0</v>
      </c>
      <c r="L20" s="258">
        <v>0</v>
      </c>
      <c r="M20" s="257">
        <f t="shared" si="5"/>
        <v>0</v>
      </c>
    </row>
    <row r="21" spans="1:13" hidden="1" x14ac:dyDescent="0.2">
      <c r="A21" s="231">
        <f t="shared" si="10"/>
        <v>13</v>
      </c>
      <c r="B21" s="238" t="s">
        <v>376</v>
      </c>
      <c r="C21" s="258">
        <v>0</v>
      </c>
      <c r="D21" s="258">
        <v>0</v>
      </c>
      <c r="E21" s="258">
        <v>0</v>
      </c>
      <c r="F21" s="258">
        <v>0</v>
      </c>
      <c r="G21" s="258">
        <v>0</v>
      </c>
      <c r="H21" s="258">
        <v>0</v>
      </c>
      <c r="I21" s="258">
        <v>0</v>
      </c>
      <c r="J21" s="258">
        <v>0</v>
      </c>
      <c r="K21" s="258">
        <v>0</v>
      </c>
      <c r="L21" s="258">
        <v>0</v>
      </c>
      <c r="M21" s="257">
        <f t="shared" si="5"/>
        <v>0</v>
      </c>
    </row>
    <row r="22" spans="1:13" hidden="1" x14ac:dyDescent="0.2">
      <c r="A22" s="231">
        <f t="shared" si="10"/>
        <v>14</v>
      </c>
      <c r="B22" s="238" t="s">
        <v>377</v>
      </c>
      <c r="C22" s="258">
        <v>0</v>
      </c>
      <c r="D22" s="258">
        <v>0</v>
      </c>
      <c r="E22" s="258">
        <v>0</v>
      </c>
      <c r="F22" s="258">
        <v>0</v>
      </c>
      <c r="G22" s="258">
        <v>0</v>
      </c>
      <c r="H22" s="258">
        <v>0</v>
      </c>
      <c r="I22" s="258">
        <v>0</v>
      </c>
      <c r="J22" s="258">
        <v>0</v>
      </c>
      <c r="K22" s="258">
        <v>0</v>
      </c>
      <c r="L22" s="258">
        <v>0</v>
      </c>
      <c r="M22" s="257">
        <f t="shared" si="5"/>
        <v>0</v>
      </c>
    </row>
    <row r="23" spans="1:13" hidden="1" x14ac:dyDescent="0.2">
      <c r="A23" s="231">
        <f t="shared" si="10"/>
        <v>15</v>
      </c>
      <c r="B23" s="238" t="s">
        <v>422</v>
      </c>
      <c r="C23" s="258">
        <v>0</v>
      </c>
      <c r="D23" s="258">
        <v>0</v>
      </c>
      <c r="E23" s="258">
        <v>0</v>
      </c>
      <c r="F23" s="258">
        <v>0</v>
      </c>
      <c r="G23" s="258">
        <v>0</v>
      </c>
      <c r="H23" s="258">
        <v>0</v>
      </c>
      <c r="I23" s="258">
        <v>0</v>
      </c>
      <c r="J23" s="258">
        <v>0</v>
      </c>
      <c r="K23" s="258">
        <v>0</v>
      </c>
      <c r="L23" s="258">
        <v>0</v>
      </c>
      <c r="M23" s="257">
        <f t="shared" si="5"/>
        <v>0</v>
      </c>
    </row>
    <row r="24" spans="1:13" ht="51" x14ac:dyDescent="0.2">
      <c r="A24" s="288">
        <f>A23+1</f>
        <v>16</v>
      </c>
      <c r="B24" s="289" t="s">
        <v>97</v>
      </c>
      <c r="C24" s="303">
        <f>C25+C30+C38+C42</f>
        <v>257.18726999999996</v>
      </c>
      <c r="D24" s="303">
        <f t="shared" ref="D24:M24" si="11">D25+D30+D38+D42</f>
        <v>371</v>
      </c>
      <c r="E24" s="303">
        <f t="shared" si="11"/>
        <v>825</v>
      </c>
      <c r="F24" s="303">
        <f t="shared" si="11"/>
        <v>0</v>
      </c>
      <c r="G24" s="303">
        <f t="shared" si="11"/>
        <v>0</v>
      </c>
      <c r="H24" s="303">
        <f t="shared" si="11"/>
        <v>0</v>
      </c>
      <c r="I24" s="303">
        <f t="shared" si="11"/>
        <v>0</v>
      </c>
      <c r="J24" s="303">
        <f t="shared" si="11"/>
        <v>0</v>
      </c>
      <c r="K24" s="303">
        <f t="shared" si="11"/>
        <v>0</v>
      </c>
      <c r="L24" s="303">
        <f t="shared" si="11"/>
        <v>0</v>
      </c>
      <c r="M24" s="303">
        <f t="shared" si="11"/>
        <v>1453.1872699999999</v>
      </c>
    </row>
    <row r="25" spans="1:13" hidden="1" x14ac:dyDescent="0.2">
      <c r="A25" s="288">
        <f t="shared" si="10"/>
        <v>17</v>
      </c>
      <c r="B25" s="289" t="s">
        <v>430</v>
      </c>
      <c r="C25" s="303">
        <v>0</v>
      </c>
      <c r="D25" s="303">
        <v>0</v>
      </c>
      <c r="E25" s="303">
        <v>0</v>
      </c>
      <c r="F25" s="303">
        <v>0</v>
      </c>
      <c r="G25" s="303">
        <v>0</v>
      </c>
      <c r="H25" s="303">
        <v>0</v>
      </c>
      <c r="I25" s="303">
        <v>0</v>
      </c>
      <c r="J25" s="303">
        <v>0</v>
      </c>
      <c r="K25" s="303">
        <v>0</v>
      </c>
      <c r="L25" s="303">
        <v>0</v>
      </c>
      <c r="M25" s="303">
        <f t="shared" si="5"/>
        <v>0</v>
      </c>
    </row>
    <row r="26" spans="1:13" hidden="1" x14ac:dyDescent="0.2">
      <c r="A26" s="231">
        <f t="shared" si="10"/>
        <v>18</v>
      </c>
      <c r="B26" s="238" t="s">
        <v>399</v>
      </c>
      <c r="C26" s="258">
        <v>0</v>
      </c>
      <c r="D26" s="258">
        <v>0</v>
      </c>
      <c r="E26" s="258">
        <v>0</v>
      </c>
      <c r="F26" s="258">
        <v>0</v>
      </c>
      <c r="G26" s="258">
        <v>0</v>
      </c>
      <c r="H26" s="258">
        <v>0</v>
      </c>
      <c r="I26" s="258">
        <v>0</v>
      </c>
      <c r="J26" s="258">
        <v>0</v>
      </c>
      <c r="K26" s="258">
        <v>0</v>
      </c>
      <c r="L26" s="258">
        <v>0</v>
      </c>
      <c r="M26" s="257">
        <f t="shared" ref="M26" si="12">SUM(C26:L26)</f>
        <v>0</v>
      </c>
    </row>
    <row r="27" spans="1:13" ht="51" hidden="1" x14ac:dyDescent="0.2">
      <c r="A27" s="231">
        <f t="shared" si="10"/>
        <v>19</v>
      </c>
      <c r="B27" s="238" t="s">
        <v>378</v>
      </c>
      <c r="C27" s="258">
        <v>0</v>
      </c>
      <c r="D27" s="258">
        <v>0</v>
      </c>
      <c r="E27" s="258">
        <v>0</v>
      </c>
      <c r="F27" s="258">
        <v>0</v>
      </c>
      <c r="G27" s="258">
        <v>0</v>
      </c>
      <c r="H27" s="258">
        <v>0</v>
      </c>
      <c r="I27" s="258">
        <v>0</v>
      </c>
      <c r="J27" s="258">
        <v>0</v>
      </c>
      <c r="K27" s="258">
        <v>0</v>
      </c>
      <c r="L27" s="258">
        <v>0</v>
      </c>
      <c r="M27" s="257">
        <f t="shared" si="5"/>
        <v>0</v>
      </c>
    </row>
    <row r="28" spans="1:13" ht="38.25" hidden="1" x14ac:dyDescent="0.2">
      <c r="A28" s="231">
        <f t="shared" si="10"/>
        <v>20</v>
      </c>
      <c r="B28" s="238" t="s">
        <v>379</v>
      </c>
      <c r="C28" s="258">
        <v>0</v>
      </c>
      <c r="D28" s="258">
        <v>0</v>
      </c>
      <c r="E28" s="258">
        <v>0</v>
      </c>
      <c r="F28" s="258">
        <v>0</v>
      </c>
      <c r="G28" s="258">
        <v>0</v>
      </c>
      <c r="H28" s="258">
        <v>0</v>
      </c>
      <c r="I28" s="258">
        <v>0</v>
      </c>
      <c r="J28" s="258">
        <v>0</v>
      </c>
      <c r="K28" s="258">
        <v>0</v>
      </c>
      <c r="L28" s="258">
        <v>0</v>
      </c>
      <c r="M28" s="257">
        <f t="shared" si="5"/>
        <v>0</v>
      </c>
    </row>
    <row r="29" spans="1:13" hidden="1" x14ac:dyDescent="0.2">
      <c r="A29" s="231">
        <f t="shared" si="10"/>
        <v>21</v>
      </c>
      <c r="B29" s="238" t="s">
        <v>422</v>
      </c>
      <c r="C29" s="258">
        <v>0</v>
      </c>
      <c r="D29" s="258">
        <v>0</v>
      </c>
      <c r="E29" s="258">
        <v>0</v>
      </c>
      <c r="F29" s="258">
        <v>0</v>
      </c>
      <c r="G29" s="258">
        <v>0</v>
      </c>
      <c r="H29" s="258">
        <v>0</v>
      </c>
      <c r="I29" s="258">
        <v>0</v>
      </c>
      <c r="J29" s="258">
        <v>0</v>
      </c>
      <c r="K29" s="258">
        <v>0</v>
      </c>
      <c r="L29" s="258">
        <v>0</v>
      </c>
      <c r="M29" s="257">
        <f t="shared" ref="M29" si="13">SUM(C29:L29)</f>
        <v>0</v>
      </c>
    </row>
    <row r="30" spans="1:13" ht="38.25" x14ac:dyDescent="0.2">
      <c r="A30" s="288">
        <f>A29+1</f>
        <v>22</v>
      </c>
      <c r="B30" s="289" t="s">
        <v>431</v>
      </c>
      <c r="C30" s="303">
        <f>SUM(C31:C36)</f>
        <v>131</v>
      </c>
      <c r="D30" s="303">
        <f t="shared" ref="D30:M30" si="14">SUM(D31:D36)</f>
        <v>304</v>
      </c>
      <c r="E30" s="303">
        <f t="shared" ref="E30" si="15">SUM(E31:E36)</f>
        <v>0</v>
      </c>
      <c r="F30" s="303">
        <f t="shared" si="14"/>
        <v>0</v>
      </c>
      <c r="G30" s="303">
        <f t="shared" ref="G30" si="16">SUM(G31:G36)</f>
        <v>0</v>
      </c>
      <c r="H30" s="303">
        <f t="shared" si="14"/>
        <v>0</v>
      </c>
      <c r="I30" s="303">
        <f t="shared" si="14"/>
        <v>0</v>
      </c>
      <c r="J30" s="303">
        <f t="shared" si="14"/>
        <v>0</v>
      </c>
      <c r="K30" s="303">
        <f t="shared" si="14"/>
        <v>0</v>
      </c>
      <c r="L30" s="303">
        <f t="shared" si="14"/>
        <v>0</v>
      </c>
      <c r="M30" s="303">
        <f t="shared" si="14"/>
        <v>435</v>
      </c>
    </row>
    <row r="31" spans="1:13" ht="38.25" hidden="1" x14ac:dyDescent="0.2">
      <c r="A31" s="231">
        <f t="shared" si="10"/>
        <v>23</v>
      </c>
      <c r="B31" s="238" t="s">
        <v>371</v>
      </c>
      <c r="C31" s="258">
        <v>0</v>
      </c>
      <c r="D31" s="258">
        <v>0</v>
      </c>
      <c r="E31" s="258">
        <v>0</v>
      </c>
      <c r="F31" s="258">
        <v>0</v>
      </c>
      <c r="G31" s="258">
        <v>0</v>
      </c>
      <c r="H31" s="258">
        <v>0</v>
      </c>
      <c r="I31" s="258">
        <v>0</v>
      </c>
      <c r="J31" s="258">
        <v>0</v>
      </c>
      <c r="K31" s="258">
        <v>0</v>
      </c>
      <c r="L31" s="258">
        <v>0</v>
      </c>
      <c r="M31" s="257">
        <f t="shared" si="5"/>
        <v>0</v>
      </c>
    </row>
    <row r="32" spans="1:13" x14ac:dyDescent="0.2">
      <c r="A32" s="231">
        <f t="shared" si="10"/>
        <v>24</v>
      </c>
      <c r="B32" s="238" t="s">
        <v>380</v>
      </c>
      <c r="C32" s="258">
        <v>131</v>
      </c>
      <c r="D32" s="258">
        <v>304</v>
      </c>
      <c r="E32" s="258">
        <v>0</v>
      </c>
      <c r="F32" s="258">
        <v>0</v>
      </c>
      <c r="G32" s="258">
        <v>0</v>
      </c>
      <c r="H32" s="258">
        <v>0</v>
      </c>
      <c r="I32" s="258">
        <v>0</v>
      </c>
      <c r="J32" s="258">
        <v>0</v>
      </c>
      <c r="K32" s="258">
        <v>0</v>
      </c>
      <c r="L32" s="258">
        <v>0</v>
      </c>
      <c r="M32" s="258">
        <f>SUM(C32:L32)</f>
        <v>435</v>
      </c>
    </row>
    <row r="33" spans="1:13" ht="25.5" hidden="1" x14ac:dyDescent="0.2">
      <c r="A33" s="231">
        <f t="shared" si="10"/>
        <v>25</v>
      </c>
      <c r="B33" s="238" t="s">
        <v>372</v>
      </c>
      <c r="C33" s="258">
        <v>0</v>
      </c>
      <c r="D33" s="258">
        <v>0</v>
      </c>
      <c r="E33" s="258">
        <v>0</v>
      </c>
      <c r="F33" s="258">
        <v>0</v>
      </c>
      <c r="G33" s="258">
        <v>0</v>
      </c>
      <c r="H33" s="258">
        <v>0</v>
      </c>
      <c r="I33" s="258">
        <v>0</v>
      </c>
      <c r="J33" s="258">
        <v>0</v>
      </c>
      <c r="K33" s="258">
        <v>0</v>
      </c>
      <c r="L33" s="258">
        <v>0</v>
      </c>
      <c r="M33" s="257">
        <f t="shared" si="5"/>
        <v>0</v>
      </c>
    </row>
    <row r="34" spans="1:13" ht="25.5" hidden="1" x14ac:dyDescent="0.2">
      <c r="A34" s="231">
        <f t="shared" si="10"/>
        <v>26</v>
      </c>
      <c r="B34" s="238" t="s">
        <v>373</v>
      </c>
      <c r="C34" s="258">
        <v>0</v>
      </c>
      <c r="D34" s="258">
        <v>0</v>
      </c>
      <c r="E34" s="258">
        <v>0</v>
      </c>
      <c r="F34" s="258">
        <v>0</v>
      </c>
      <c r="G34" s="258">
        <v>0</v>
      </c>
      <c r="H34" s="258">
        <v>0</v>
      </c>
      <c r="I34" s="258">
        <v>0</v>
      </c>
      <c r="J34" s="258">
        <v>0</v>
      </c>
      <c r="K34" s="258">
        <v>0</v>
      </c>
      <c r="L34" s="258">
        <v>0</v>
      </c>
      <c r="M34" s="257">
        <f t="shared" si="5"/>
        <v>0</v>
      </c>
    </row>
    <row r="35" spans="1:13" ht="25.5" hidden="1" x14ac:dyDescent="0.2">
      <c r="A35" s="231">
        <f t="shared" si="10"/>
        <v>27</v>
      </c>
      <c r="B35" s="238" t="s">
        <v>398</v>
      </c>
      <c r="C35" s="258">
        <v>0</v>
      </c>
      <c r="D35" s="258">
        <v>0</v>
      </c>
      <c r="E35" s="258">
        <v>0</v>
      </c>
      <c r="F35" s="258">
        <v>0</v>
      </c>
      <c r="G35" s="258">
        <v>0</v>
      </c>
      <c r="H35" s="258">
        <v>0</v>
      </c>
      <c r="I35" s="258">
        <v>0</v>
      </c>
      <c r="J35" s="258">
        <v>0</v>
      </c>
      <c r="K35" s="258">
        <v>0</v>
      </c>
      <c r="L35" s="258">
        <v>0</v>
      </c>
      <c r="M35" s="257">
        <f t="shared" si="5"/>
        <v>0</v>
      </c>
    </row>
    <row r="36" spans="1:13" ht="25.5" hidden="1" x14ac:dyDescent="0.2">
      <c r="A36" s="231">
        <f t="shared" si="10"/>
        <v>28</v>
      </c>
      <c r="B36" s="238" t="s">
        <v>375</v>
      </c>
      <c r="C36" s="258">
        <v>0</v>
      </c>
      <c r="D36" s="258">
        <v>0</v>
      </c>
      <c r="E36" s="258">
        <v>0</v>
      </c>
      <c r="F36" s="258">
        <v>0</v>
      </c>
      <c r="G36" s="258">
        <v>0</v>
      </c>
      <c r="H36" s="258">
        <v>0</v>
      </c>
      <c r="I36" s="258">
        <v>0</v>
      </c>
      <c r="J36" s="258">
        <v>0</v>
      </c>
      <c r="K36" s="258">
        <v>0</v>
      </c>
      <c r="L36" s="258">
        <v>0</v>
      </c>
      <c r="M36" s="257">
        <f t="shared" si="5"/>
        <v>0</v>
      </c>
    </row>
    <row r="37" spans="1:13" hidden="1" x14ac:dyDescent="0.2">
      <c r="A37" s="231">
        <f t="shared" si="10"/>
        <v>29</v>
      </c>
      <c r="B37" s="238" t="s">
        <v>422</v>
      </c>
      <c r="C37" s="258">
        <v>0</v>
      </c>
      <c r="D37" s="258">
        <v>0</v>
      </c>
      <c r="E37" s="258">
        <v>0</v>
      </c>
      <c r="F37" s="258">
        <v>0</v>
      </c>
      <c r="G37" s="258">
        <v>0</v>
      </c>
      <c r="H37" s="258">
        <v>0</v>
      </c>
      <c r="I37" s="258">
        <v>0</v>
      </c>
      <c r="J37" s="258">
        <v>0</v>
      </c>
      <c r="K37" s="258">
        <v>0</v>
      </c>
      <c r="L37" s="258">
        <v>0</v>
      </c>
      <c r="M37" s="257">
        <f t="shared" si="5"/>
        <v>0</v>
      </c>
    </row>
    <row r="38" spans="1:13" ht="25.5" hidden="1" x14ac:dyDescent="0.2">
      <c r="A38" s="288">
        <f>A37+1</f>
        <v>30</v>
      </c>
      <c r="B38" s="289" t="s">
        <v>432</v>
      </c>
      <c r="C38" s="303">
        <f>SUM(C39:C40)</f>
        <v>0</v>
      </c>
      <c r="D38" s="303">
        <f t="shared" ref="D38:M38" si="17">SUM(D39:D40)</f>
        <v>0</v>
      </c>
      <c r="E38" s="303">
        <f t="shared" ref="E38" si="18">SUM(E39:E40)</f>
        <v>0</v>
      </c>
      <c r="F38" s="303">
        <f t="shared" si="17"/>
        <v>0</v>
      </c>
      <c r="G38" s="303">
        <f t="shared" ref="G38" si="19">SUM(G39:G40)</f>
        <v>0</v>
      </c>
      <c r="H38" s="303">
        <f t="shared" si="17"/>
        <v>0</v>
      </c>
      <c r="I38" s="303">
        <f t="shared" si="17"/>
        <v>0</v>
      </c>
      <c r="J38" s="303">
        <f t="shared" si="17"/>
        <v>0</v>
      </c>
      <c r="K38" s="303">
        <f t="shared" si="17"/>
        <v>0</v>
      </c>
      <c r="L38" s="303">
        <f t="shared" si="17"/>
        <v>0</v>
      </c>
      <c r="M38" s="303">
        <f t="shared" si="17"/>
        <v>0</v>
      </c>
    </row>
    <row r="39" spans="1:13" hidden="1" x14ac:dyDescent="0.2">
      <c r="A39" s="231">
        <f t="shared" si="10"/>
        <v>31</v>
      </c>
      <c r="B39" s="238" t="s">
        <v>376</v>
      </c>
      <c r="C39" s="258">
        <v>0</v>
      </c>
      <c r="D39" s="258">
        <v>0</v>
      </c>
      <c r="E39" s="258">
        <v>0</v>
      </c>
      <c r="F39" s="258">
        <v>0</v>
      </c>
      <c r="G39" s="258">
        <v>0</v>
      </c>
      <c r="H39" s="258">
        <v>0</v>
      </c>
      <c r="I39" s="258">
        <v>0</v>
      </c>
      <c r="J39" s="258">
        <v>0</v>
      </c>
      <c r="K39" s="258">
        <v>0</v>
      </c>
      <c r="L39" s="258">
        <v>0</v>
      </c>
      <c r="M39" s="257">
        <f t="shared" si="5"/>
        <v>0</v>
      </c>
    </row>
    <row r="40" spans="1:13" hidden="1" x14ac:dyDescent="0.2">
      <c r="A40" s="231">
        <f t="shared" si="10"/>
        <v>32</v>
      </c>
      <c r="B40" s="238" t="s">
        <v>377</v>
      </c>
      <c r="C40" s="258">
        <v>0</v>
      </c>
      <c r="D40" s="258">
        <v>0</v>
      </c>
      <c r="E40" s="258">
        <v>0</v>
      </c>
      <c r="F40" s="258">
        <v>0</v>
      </c>
      <c r="G40" s="258">
        <v>0</v>
      </c>
      <c r="H40" s="258">
        <v>0</v>
      </c>
      <c r="I40" s="258">
        <v>0</v>
      </c>
      <c r="J40" s="258">
        <v>0</v>
      </c>
      <c r="K40" s="258">
        <v>0</v>
      </c>
      <c r="L40" s="258">
        <v>0</v>
      </c>
      <c r="M40" s="257">
        <f t="shared" si="5"/>
        <v>0</v>
      </c>
    </row>
    <row r="41" spans="1:13" hidden="1" x14ac:dyDescent="0.2">
      <c r="A41" s="231">
        <f t="shared" si="10"/>
        <v>33</v>
      </c>
      <c r="B41" s="238" t="s">
        <v>422</v>
      </c>
      <c r="C41" s="258">
        <v>0</v>
      </c>
      <c r="D41" s="258">
        <v>0</v>
      </c>
      <c r="E41" s="258">
        <v>0</v>
      </c>
      <c r="F41" s="258">
        <v>0</v>
      </c>
      <c r="G41" s="258">
        <v>0</v>
      </c>
      <c r="H41" s="258">
        <v>0</v>
      </c>
      <c r="I41" s="258">
        <v>0</v>
      </c>
      <c r="J41" s="258">
        <v>0</v>
      </c>
      <c r="K41" s="258">
        <v>0</v>
      </c>
      <c r="L41" s="258">
        <v>0</v>
      </c>
      <c r="M41" s="257">
        <f t="shared" ref="M41" si="20">SUM(C41:L41)</f>
        <v>0</v>
      </c>
    </row>
    <row r="42" spans="1:13" ht="25.5" x14ac:dyDescent="0.2">
      <c r="A42" s="288">
        <f>A41+1</f>
        <v>34</v>
      </c>
      <c r="B42" s="289" t="s">
        <v>435</v>
      </c>
      <c r="C42" s="303">
        <f>SUM(C43:C55)</f>
        <v>126.18726999999996</v>
      </c>
      <c r="D42" s="303">
        <f t="shared" ref="D42:M42" si="21">SUM(D43:D55)</f>
        <v>67</v>
      </c>
      <c r="E42" s="303">
        <f t="shared" si="21"/>
        <v>825</v>
      </c>
      <c r="F42" s="303">
        <f t="shared" si="21"/>
        <v>0</v>
      </c>
      <c r="G42" s="303">
        <f t="shared" si="21"/>
        <v>0</v>
      </c>
      <c r="H42" s="303">
        <f t="shared" si="21"/>
        <v>0</v>
      </c>
      <c r="I42" s="303">
        <f t="shared" si="21"/>
        <v>0</v>
      </c>
      <c r="J42" s="303">
        <f t="shared" si="21"/>
        <v>0</v>
      </c>
      <c r="K42" s="303">
        <f t="shared" si="21"/>
        <v>0</v>
      </c>
      <c r="L42" s="303">
        <f t="shared" si="21"/>
        <v>0</v>
      </c>
      <c r="M42" s="303">
        <f t="shared" si="21"/>
        <v>1018.1872699999999</v>
      </c>
    </row>
    <row r="43" spans="1:13" ht="38.25" hidden="1" x14ac:dyDescent="0.2">
      <c r="A43" s="231">
        <f t="shared" si="10"/>
        <v>35</v>
      </c>
      <c r="B43" s="238" t="s">
        <v>384</v>
      </c>
      <c r="C43" s="258">
        <f>'26.1'!C9</f>
        <v>0</v>
      </c>
      <c r="D43" s="258">
        <v>0</v>
      </c>
      <c r="E43" s="258">
        <v>0</v>
      </c>
      <c r="F43" s="258">
        <v>0</v>
      </c>
      <c r="G43" s="258">
        <v>0</v>
      </c>
      <c r="H43" s="258">
        <v>0</v>
      </c>
      <c r="I43" s="258">
        <v>0</v>
      </c>
      <c r="J43" s="258">
        <v>0</v>
      </c>
      <c r="K43" s="258">
        <v>0</v>
      </c>
      <c r="L43" s="258">
        <v>0</v>
      </c>
      <c r="M43" s="258">
        <f t="shared" si="5"/>
        <v>0</v>
      </c>
    </row>
    <row r="44" spans="1:13" ht="38.25" x14ac:dyDescent="0.2">
      <c r="A44" s="231">
        <f t="shared" si="10"/>
        <v>36</v>
      </c>
      <c r="B44" s="238" t="s">
        <v>385</v>
      </c>
      <c r="C44" s="258">
        <f>'26.1'!C10</f>
        <v>8.3130600000000001</v>
      </c>
      <c r="D44" s="258">
        <v>0</v>
      </c>
      <c r="E44" s="258">
        <v>0</v>
      </c>
      <c r="F44" s="258">
        <v>0</v>
      </c>
      <c r="G44" s="258">
        <v>0</v>
      </c>
      <c r="H44" s="258">
        <v>0</v>
      </c>
      <c r="I44" s="258">
        <v>0</v>
      </c>
      <c r="J44" s="258">
        <v>0</v>
      </c>
      <c r="K44" s="258">
        <v>0</v>
      </c>
      <c r="L44" s="258">
        <v>0</v>
      </c>
      <c r="M44" s="258">
        <f t="shared" si="5"/>
        <v>8.3130600000000001</v>
      </c>
    </row>
    <row r="45" spans="1:13" ht="25.5" hidden="1" x14ac:dyDescent="0.2">
      <c r="A45" s="231">
        <f t="shared" si="10"/>
        <v>37</v>
      </c>
      <c r="B45" s="238" t="s">
        <v>394</v>
      </c>
      <c r="C45" s="258">
        <v>0</v>
      </c>
      <c r="D45" s="258">
        <v>0</v>
      </c>
      <c r="E45" s="258">
        <v>0</v>
      </c>
      <c r="F45" s="258">
        <v>0</v>
      </c>
      <c r="G45" s="258">
        <v>0</v>
      </c>
      <c r="H45" s="258">
        <v>0</v>
      </c>
      <c r="I45" s="258">
        <v>0</v>
      </c>
      <c r="J45" s="258">
        <v>0</v>
      </c>
      <c r="K45" s="258">
        <v>0</v>
      </c>
      <c r="L45" s="258">
        <v>0</v>
      </c>
      <c r="M45" s="257">
        <f t="shared" si="5"/>
        <v>0</v>
      </c>
    </row>
    <row r="46" spans="1:13" ht="25.5" hidden="1" x14ac:dyDescent="0.2">
      <c r="A46" s="231">
        <f t="shared" si="10"/>
        <v>38</v>
      </c>
      <c r="B46" s="238" t="s">
        <v>386</v>
      </c>
      <c r="C46" s="258">
        <v>0</v>
      </c>
      <c r="D46" s="258">
        <v>0</v>
      </c>
      <c r="E46" s="258">
        <v>0</v>
      </c>
      <c r="F46" s="258">
        <v>0</v>
      </c>
      <c r="G46" s="258">
        <v>0</v>
      </c>
      <c r="H46" s="258">
        <v>0</v>
      </c>
      <c r="I46" s="258">
        <v>0</v>
      </c>
      <c r="J46" s="258">
        <v>0</v>
      </c>
      <c r="K46" s="258">
        <v>0</v>
      </c>
      <c r="L46" s="258">
        <v>0</v>
      </c>
      <c r="M46" s="257">
        <f t="shared" si="5"/>
        <v>0</v>
      </c>
    </row>
    <row r="47" spans="1:13" ht="25.5" hidden="1" x14ac:dyDescent="0.2">
      <c r="A47" s="231">
        <f t="shared" si="10"/>
        <v>39</v>
      </c>
      <c r="B47" s="238" t="s">
        <v>387</v>
      </c>
      <c r="C47" s="258">
        <v>0</v>
      </c>
      <c r="D47" s="258">
        <v>0</v>
      </c>
      <c r="E47" s="258">
        <v>0</v>
      </c>
      <c r="F47" s="258">
        <v>0</v>
      </c>
      <c r="G47" s="258">
        <v>0</v>
      </c>
      <c r="H47" s="258">
        <v>0</v>
      </c>
      <c r="I47" s="258">
        <v>0</v>
      </c>
      <c r="J47" s="258">
        <v>0</v>
      </c>
      <c r="K47" s="258">
        <v>0</v>
      </c>
      <c r="L47" s="258">
        <v>0</v>
      </c>
      <c r="M47" s="257">
        <f t="shared" si="5"/>
        <v>0</v>
      </c>
    </row>
    <row r="48" spans="1:13" ht="38.25" hidden="1" x14ac:dyDescent="0.2">
      <c r="A48" s="231">
        <f t="shared" si="10"/>
        <v>40</v>
      </c>
      <c r="B48" s="238" t="s">
        <v>388</v>
      </c>
      <c r="C48" s="258">
        <v>0</v>
      </c>
      <c r="D48" s="258">
        <v>0</v>
      </c>
      <c r="E48" s="258">
        <v>0</v>
      </c>
      <c r="F48" s="258">
        <v>0</v>
      </c>
      <c r="G48" s="258">
        <v>0</v>
      </c>
      <c r="H48" s="258">
        <v>0</v>
      </c>
      <c r="I48" s="258">
        <v>0</v>
      </c>
      <c r="J48" s="258">
        <v>0</v>
      </c>
      <c r="K48" s="258">
        <v>0</v>
      </c>
      <c r="L48" s="258">
        <v>0</v>
      </c>
      <c r="M48" s="257">
        <f t="shared" si="5"/>
        <v>0</v>
      </c>
    </row>
    <row r="49" spans="1:13" ht="51" hidden="1" x14ac:dyDescent="0.2">
      <c r="A49" s="231">
        <f t="shared" si="10"/>
        <v>41</v>
      </c>
      <c r="B49" s="238" t="s">
        <v>389</v>
      </c>
      <c r="C49" s="258">
        <v>0</v>
      </c>
      <c r="D49" s="258">
        <v>0</v>
      </c>
      <c r="E49" s="258">
        <v>0</v>
      </c>
      <c r="F49" s="258">
        <v>0</v>
      </c>
      <c r="G49" s="258">
        <v>0</v>
      </c>
      <c r="H49" s="258">
        <v>0</v>
      </c>
      <c r="I49" s="258">
        <v>0</v>
      </c>
      <c r="J49" s="258">
        <v>0</v>
      </c>
      <c r="K49" s="258">
        <v>0</v>
      </c>
      <c r="L49" s="258">
        <v>0</v>
      </c>
      <c r="M49" s="257">
        <f t="shared" si="5"/>
        <v>0</v>
      </c>
    </row>
    <row r="50" spans="1:13" ht="25.5" hidden="1" x14ac:dyDescent="0.2">
      <c r="A50" s="231">
        <f t="shared" si="10"/>
        <v>42</v>
      </c>
      <c r="B50" s="238" t="s">
        <v>390</v>
      </c>
      <c r="C50" s="258">
        <v>0</v>
      </c>
      <c r="D50" s="258">
        <v>0</v>
      </c>
      <c r="E50" s="258">
        <v>0</v>
      </c>
      <c r="F50" s="258">
        <v>0</v>
      </c>
      <c r="G50" s="258">
        <v>0</v>
      </c>
      <c r="H50" s="258">
        <v>0</v>
      </c>
      <c r="I50" s="258">
        <v>0</v>
      </c>
      <c r="J50" s="258">
        <v>0</v>
      </c>
      <c r="K50" s="258">
        <v>0</v>
      </c>
      <c r="L50" s="258">
        <v>0</v>
      </c>
      <c r="M50" s="257">
        <f t="shared" si="5"/>
        <v>0</v>
      </c>
    </row>
    <row r="51" spans="1:13" ht="25.5" hidden="1" x14ac:dyDescent="0.2">
      <c r="A51" s="231">
        <f t="shared" si="10"/>
        <v>43</v>
      </c>
      <c r="B51" s="238" t="s">
        <v>391</v>
      </c>
      <c r="C51" s="258">
        <v>0</v>
      </c>
      <c r="D51" s="258">
        <v>0</v>
      </c>
      <c r="E51" s="258">
        <v>0</v>
      </c>
      <c r="F51" s="258">
        <v>0</v>
      </c>
      <c r="G51" s="258">
        <v>0</v>
      </c>
      <c r="H51" s="258">
        <v>0</v>
      </c>
      <c r="I51" s="258">
        <v>0</v>
      </c>
      <c r="J51" s="258">
        <v>0</v>
      </c>
      <c r="K51" s="258">
        <v>0</v>
      </c>
      <c r="L51" s="258">
        <v>0</v>
      </c>
      <c r="M51" s="257">
        <f t="shared" si="5"/>
        <v>0</v>
      </c>
    </row>
    <row r="52" spans="1:13" hidden="1" x14ac:dyDescent="0.2">
      <c r="A52" s="231">
        <f t="shared" si="10"/>
        <v>44</v>
      </c>
      <c r="B52" s="238" t="s">
        <v>392</v>
      </c>
      <c r="C52" s="258">
        <v>0</v>
      </c>
      <c r="D52" s="258">
        <v>0</v>
      </c>
      <c r="E52" s="258">
        <v>0</v>
      </c>
      <c r="F52" s="258">
        <v>0</v>
      </c>
      <c r="G52" s="258">
        <v>0</v>
      </c>
      <c r="H52" s="258">
        <v>0</v>
      </c>
      <c r="I52" s="258">
        <v>0</v>
      </c>
      <c r="J52" s="258">
        <v>0</v>
      </c>
      <c r="K52" s="258">
        <v>0</v>
      </c>
      <c r="L52" s="258">
        <v>0</v>
      </c>
      <c r="M52" s="257">
        <f t="shared" si="5"/>
        <v>0</v>
      </c>
    </row>
    <row r="53" spans="1:13" ht="25.5" hidden="1" x14ac:dyDescent="0.2">
      <c r="A53" s="231">
        <f t="shared" si="10"/>
        <v>45</v>
      </c>
      <c r="B53" s="238" t="s">
        <v>393</v>
      </c>
      <c r="C53" s="258">
        <v>0</v>
      </c>
      <c r="D53" s="258">
        <v>0</v>
      </c>
      <c r="E53" s="258">
        <v>0</v>
      </c>
      <c r="F53" s="258">
        <v>0</v>
      </c>
      <c r="G53" s="258">
        <v>0</v>
      </c>
      <c r="H53" s="258">
        <v>0</v>
      </c>
      <c r="I53" s="258">
        <v>0</v>
      </c>
      <c r="J53" s="258">
        <v>0</v>
      </c>
      <c r="K53" s="258">
        <v>0</v>
      </c>
      <c r="L53" s="258">
        <v>0</v>
      </c>
      <c r="M53" s="257">
        <f t="shared" si="5"/>
        <v>0</v>
      </c>
    </row>
    <row r="54" spans="1:13" ht="25.5" hidden="1" x14ac:dyDescent="0.2">
      <c r="A54" s="231">
        <f t="shared" si="10"/>
        <v>46</v>
      </c>
      <c r="B54" s="238" t="s">
        <v>1068</v>
      </c>
      <c r="C54" s="258">
        <v>0</v>
      </c>
      <c r="D54" s="258">
        <v>0</v>
      </c>
      <c r="E54" s="258">
        <v>0</v>
      </c>
      <c r="F54" s="258">
        <v>0</v>
      </c>
      <c r="G54" s="258">
        <v>0</v>
      </c>
      <c r="H54" s="258">
        <v>0</v>
      </c>
      <c r="I54" s="258">
        <v>0</v>
      </c>
      <c r="J54" s="258">
        <v>0</v>
      </c>
      <c r="K54" s="258">
        <v>0</v>
      </c>
      <c r="L54" s="258">
        <v>0</v>
      </c>
      <c r="M54" s="258">
        <f t="shared" si="5"/>
        <v>0</v>
      </c>
    </row>
    <row r="55" spans="1:13" x14ac:dyDescent="0.2">
      <c r="A55" s="231">
        <f t="shared" si="10"/>
        <v>47</v>
      </c>
      <c r="B55" s="238" t="s">
        <v>422</v>
      </c>
      <c r="C55" s="258">
        <f>'26.1'!C30-SUM(D55:L55)</f>
        <v>117.87420999999995</v>
      </c>
      <c r="D55" s="258">
        <v>67</v>
      </c>
      <c r="E55" s="258">
        <v>825</v>
      </c>
      <c r="F55" s="258">
        <v>0</v>
      </c>
      <c r="G55" s="258">
        <v>0</v>
      </c>
      <c r="H55" s="258">
        <v>0</v>
      </c>
      <c r="I55" s="258">
        <v>0</v>
      </c>
      <c r="J55" s="258">
        <v>0</v>
      </c>
      <c r="K55" s="258">
        <v>0</v>
      </c>
      <c r="L55" s="258">
        <v>0</v>
      </c>
      <c r="M55" s="257">
        <f t="shared" si="5"/>
        <v>1009.8742099999999</v>
      </c>
    </row>
    <row r="56" spans="1:13" ht="51" hidden="1" x14ac:dyDescent="0.2">
      <c r="A56" s="288">
        <f>A55+1</f>
        <v>48</v>
      </c>
      <c r="B56" s="289" t="s">
        <v>251</v>
      </c>
      <c r="C56" s="303">
        <v>0</v>
      </c>
      <c r="D56" s="303">
        <v>0</v>
      </c>
      <c r="E56" s="303">
        <v>0</v>
      </c>
      <c r="F56" s="303">
        <v>0</v>
      </c>
      <c r="G56" s="303">
        <v>0</v>
      </c>
      <c r="H56" s="303">
        <v>0</v>
      </c>
      <c r="I56" s="303">
        <v>0</v>
      </c>
      <c r="J56" s="303">
        <v>0</v>
      </c>
      <c r="K56" s="303">
        <v>0</v>
      </c>
      <c r="L56" s="303">
        <v>0</v>
      </c>
      <c r="M56" s="303">
        <f>SUM(C56:L56)</f>
        <v>0</v>
      </c>
    </row>
    <row r="57" spans="1:13" x14ac:dyDescent="0.2">
      <c r="A57" s="288">
        <f t="shared" si="10"/>
        <v>49</v>
      </c>
      <c r="B57" s="289" t="s">
        <v>146</v>
      </c>
      <c r="C57" s="303">
        <v>229</v>
      </c>
      <c r="D57" s="303">
        <v>607</v>
      </c>
      <c r="E57" s="303">
        <v>269</v>
      </c>
      <c r="F57" s="303">
        <v>185</v>
      </c>
      <c r="G57" s="303">
        <v>378</v>
      </c>
      <c r="H57" s="303">
        <v>119</v>
      </c>
      <c r="I57" s="303">
        <v>93</v>
      </c>
      <c r="J57" s="303">
        <v>0</v>
      </c>
      <c r="K57" s="303">
        <v>0</v>
      </c>
      <c r="L57" s="303">
        <v>0</v>
      </c>
      <c r="M57" s="303">
        <f t="shared" ref="M57" si="22">SUM(C57:L57)</f>
        <v>1880</v>
      </c>
    </row>
    <row r="58" spans="1:13" x14ac:dyDescent="0.2">
      <c r="A58" s="234">
        <f>A57+1</f>
        <v>50</v>
      </c>
      <c r="B58" s="278" t="s">
        <v>61</v>
      </c>
      <c r="C58" s="279">
        <f>C9+C15+C24+C57</f>
        <v>486.18726999999996</v>
      </c>
      <c r="D58" s="279">
        <f t="shared" ref="D58:M58" si="23">D9+D15+D24+D57</f>
        <v>978</v>
      </c>
      <c r="E58" s="279">
        <f t="shared" si="23"/>
        <v>1094</v>
      </c>
      <c r="F58" s="279">
        <f t="shared" si="23"/>
        <v>185</v>
      </c>
      <c r="G58" s="279">
        <f t="shared" si="23"/>
        <v>378</v>
      </c>
      <c r="H58" s="279">
        <f t="shared" si="23"/>
        <v>119</v>
      </c>
      <c r="I58" s="279">
        <f t="shared" si="23"/>
        <v>93</v>
      </c>
      <c r="J58" s="279">
        <f t="shared" si="23"/>
        <v>0</v>
      </c>
      <c r="K58" s="279">
        <f t="shared" si="23"/>
        <v>0</v>
      </c>
      <c r="L58" s="279">
        <f t="shared" si="23"/>
        <v>0</v>
      </c>
      <c r="M58" s="279">
        <f t="shared" si="23"/>
        <v>3333.1872699999999</v>
      </c>
    </row>
    <row r="59" spans="1:13" ht="13.5" hidden="1" thickBot="1" x14ac:dyDescent="0.25">
      <c r="A59" s="149">
        <f t="shared" si="10"/>
        <v>51</v>
      </c>
      <c r="B59" s="58" t="s">
        <v>733</v>
      </c>
      <c r="C59" s="176">
        <v>0</v>
      </c>
      <c r="D59" s="176">
        <v>0</v>
      </c>
      <c r="E59" s="176">
        <v>0</v>
      </c>
      <c r="F59" s="176">
        <v>0</v>
      </c>
      <c r="G59" s="176">
        <v>0</v>
      </c>
      <c r="H59" s="176">
        <v>0</v>
      </c>
      <c r="I59" s="176">
        <v>0</v>
      </c>
      <c r="J59" s="176">
        <v>0</v>
      </c>
      <c r="K59" s="176">
        <v>0</v>
      </c>
      <c r="L59" s="176">
        <v>0</v>
      </c>
      <c r="M59" s="177">
        <f t="shared" ref="M59" si="24">SUM(C59:L59)</f>
        <v>0</v>
      </c>
    </row>
    <row r="60" spans="1:13" x14ac:dyDescent="0.2">
      <c r="A60" s="72"/>
    </row>
    <row r="61" spans="1:13" ht="36.75" customHeight="1" x14ac:dyDescent="0.2">
      <c r="A61" s="558" t="s">
        <v>1291</v>
      </c>
      <c r="B61" s="558"/>
      <c r="C61" s="558"/>
      <c r="D61" s="558"/>
      <c r="E61" s="558"/>
      <c r="F61" s="558"/>
      <c r="G61" s="558"/>
      <c r="H61" s="558"/>
      <c r="I61" s="558"/>
      <c r="J61" s="558"/>
      <c r="K61" s="558"/>
      <c r="L61" s="558"/>
      <c r="M61" s="558"/>
    </row>
    <row r="62" spans="1:13" x14ac:dyDescent="0.2">
      <c r="M62" s="56" t="s">
        <v>1061</v>
      </c>
    </row>
    <row r="63" spans="1:13" ht="38.25" x14ac:dyDescent="0.2">
      <c r="A63" s="234" t="s">
        <v>1</v>
      </c>
      <c r="B63" s="234" t="s">
        <v>3</v>
      </c>
      <c r="C63" s="234" t="s">
        <v>360</v>
      </c>
      <c r="D63" s="234" t="s">
        <v>361</v>
      </c>
      <c r="E63" s="234" t="s">
        <v>1063</v>
      </c>
      <c r="F63" s="234" t="s">
        <v>1066</v>
      </c>
      <c r="G63" s="234" t="s">
        <v>1065</v>
      </c>
      <c r="H63" s="234" t="s">
        <v>1067</v>
      </c>
      <c r="I63" s="234" t="s">
        <v>1064</v>
      </c>
      <c r="J63" s="234" t="s">
        <v>362</v>
      </c>
      <c r="K63" s="234" t="s">
        <v>363</v>
      </c>
      <c r="L63" s="234" t="s">
        <v>364</v>
      </c>
      <c r="M63" s="234" t="s">
        <v>319</v>
      </c>
    </row>
    <row r="64" spans="1:13" x14ac:dyDescent="0.2">
      <c r="A64" s="236">
        <v>1</v>
      </c>
      <c r="B64" s="236">
        <f>A64+1</f>
        <v>2</v>
      </c>
      <c r="C64" s="236">
        <f t="shared" ref="C64:M64" si="25">B64+1</f>
        <v>3</v>
      </c>
      <c r="D64" s="236">
        <f t="shared" si="25"/>
        <v>4</v>
      </c>
      <c r="E64" s="236">
        <f t="shared" si="25"/>
        <v>5</v>
      </c>
      <c r="F64" s="236">
        <f t="shared" si="25"/>
        <v>6</v>
      </c>
      <c r="G64" s="236">
        <f t="shared" si="25"/>
        <v>7</v>
      </c>
      <c r="H64" s="236">
        <f t="shared" si="25"/>
        <v>8</v>
      </c>
      <c r="I64" s="236">
        <f t="shared" si="25"/>
        <v>9</v>
      </c>
      <c r="J64" s="236">
        <f t="shared" si="25"/>
        <v>10</v>
      </c>
      <c r="K64" s="236">
        <f t="shared" si="25"/>
        <v>11</v>
      </c>
      <c r="L64" s="236">
        <f t="shared" si="25"/>
        <v>12</v>
      </c>
      <c r="M64" s="236">
        <f t="shared" si="25"/>
        <v>13</v>
      </c>
    </row>
    <row r="65" spans="1:13" ht="76.5" hidden="1" x14ac:dyDescent="0.2">
      <c r="A65" s="288">
        <v>1</v>
      </c>
      <c r="B65" s="289" t="s">
        <v>365</v>
      </c>
      <c r="C65" s="303">
        <f>SUM(C66:C69)</f>
        <v>0</v>
      </c>
      <c r="D65" s="303">
        <f t="shared" ref="D65:M65" si="26">SUM(D66:D69)</f>
        <v>0</v>
      </c>
      <c r="E65" s="303">
        <f t="shared" si="26"/>
        <v>0</v>
      </c>
      <c r="F65" s="303">
        <f t="shared" si="26"/>
        <v>0</v>
      </c>
      <c r="G65" s="303">
        <f t="shared" si="26"/>
        <v>0</v>
      </c>
      <c r="H65" s="303">
        <f t="shared" si="26"/>
        <v>0</v>
      </c>
      <c r="I65" s="303">
        <f t="shared" si="26"/>
        <v>0</v>
      </c>
      <c r="J65" s="303">
        <f t="shared" si="26"/>
        <v>0</v>
      </c>
      <c r="K65" s="303">
        <f t="shared" si="26"/>
        <v>0</v>
      </c>
      <c r="L65" s="303">
        <f t="shared" si="26"/>
        <v>0</v>
      </c>
      <c r="M65" s="303">
        <f t="shared" si="26"/>
        <v>0</v>
      </c>
    </row>
    <row r="66" spans="1:13" ht="51" hidden="1" x14ac:dyDescent="0.2">
      <c r="A66" s="231">
        <f>A65+1</f>
        <v>2</v>
      </c>
      <c r="B66" s="238" t="s">
        <v>366</v>
      </c>
      <c r="C66" s="258">
        <v>0</v>
      </c>
      <c r="D66" s="258">
        <v>0</v>
      </c>
      <c r="E66" s="258">
        <v>0</v>
      </c>
      <c r="F66" s="258">
        <v>0</v>
      </c>
      <c r="G66" s="258">
        <v>0</v>
      </c>
      <c r="H66" s="258">
        <v>0</v>
      </c>
      <c r="I66" s="258">
        <v>0</v>
      </c>
      <c r="J66" s="258">
        <v>0</v>
      </c>
      <c r="K66" s="258">
        <v>0</v>
      </c>
      <c r="L66" s="258">
        <v>0</v>
      </c>
      <c r="M66" s="257">
        <f>SUM(C66:L66)</f>
        <v>0</v>
      </c>
    </row>
    <row r="67" spans="1:13" ht="38.25" hidden="1" x14ac:dyDescent="0.2">
      <c r="A67" s="231">
        <f t="shared" ref="A67:A70" si="27">A66+1</f>
        <v>3</v>
      </c>
      <c r="B67" s="238" t="s">
        <v>367</v>
      </c>
      <c r="C67" s="258">
        <v>0</v>
      </c>
      <c r="D67" s="258">
        <v>0</v>
      </c>
      <c r="E67" s="258">
        <v>0</v>
      </c>
      <c r="F67" s="258">
        <v>0</v>
      </c>
      <c r="G67" s="258">
        <v>0</v>
      </c>
      <c r="H67" s="258">
        <v>0</v>
      </c>
      <c r="I67" s="258">
        <v>0</v>
      </c>
      <c r="J67" s="258">
        <v>0</v>
      </c>
      <c r="K67" s="258">
        <v>0</v>
      </c>
      <c r="L67" s="258">
        <v>0</v>
      </c>
      <c r="M67" s="257">
        <f t="shared" ref="M67:M70" si="28">SUM(C67:L67)</f>
        <v>0</v>
      </c>
    </row>
    <row r="68" spans="1:13" ht="25.5" hidden="1" x14ac:dyDescent="0.2">
      <c r="A68" s="231">
        <f t="shared" si="27"/>
        <v>4</v>
      </c>
      <c r="B68" s="238" t="s">
        <v>368</v>
      </c>
      <c r="C68" s="258">
        <v>0</v>
      </c>
      <c r="D68" s="258">
        <v>0</v>
      </c>
      <c r="E68" s="258">
        <v>0</v>
      </c>
      <c r="F68" s="258">
        <v>0</v>
      </c>
      <c r="G68" s="258">
        <v>0</v>
      </c>
      <c r="H68" s="258">
        <v>0</v>
      </c>
      <c r="I68" s="258">
        <v>0</v>
      </c>
      <c r="J68" s="258">
        <v>0</v>
      </c>
      <c r="K68" s="258">
        <v>0</v>
      </c>
      <c r="L68" s="258">
        <v>0</v>
      </c>
      <c r="M68" s="257">
        <f t="shared" si="28"/>
        <v>0</v>
      </c>
    </row>
    <row r="69" spans="1:13" ht="63.75" hidden="1" x14ac:dyDescent="0.2">
      <c r="A69" s="231">
        <f t="shared" si="27"/>
        <v>5</v>
      </c>
      <c r="B69" s="238" t="s">
        <v>369</v>
      </c>
      <c r="C69" s="258">
        <v>0</v>
      </c>
      <c r="D69" s="258">
        <v>0</v>
      </c>
      <c r="E69" s="258">
        <v>0</v>
      </c>
      <c r="F69" s="258">
        <v>0</v>
      </c>
      <c r="G69" s="258">
        <v>0</v>
      </c>
      <c r="H69" s="258">
        <v>0</v>
      </c>
      <c r="I69" s="258">
        <v>0</v>
      </c>
      <c r="J69" s="258">
        <v>0</v>
      </c>
      <c r="K69" s="258">
        <v>0</v>
      </c>
      <c r="L69" s="258">
        <v>0</v>
      </c>
      <c r="M69" s="257">
        <f t="shared" si="28"/>
        <v>0</v>
      </c>
    </row>
    <row r="70" spans="1:13" hidden="1" x14ac:dyDescent="0.2">
      <c r="A70" s="231">
        <f t="shared" si="27"/>
        <v>6</v>
      </c>
      <c r="B70" s="238" t="s">
        <v>422</v>
      </c>
      <c r="C70" s="258">
        <v>0</v>
      </c>
      <c r="D70" s="258">
        <v>0</v>
      </c>
      <c r="E70" s="258">
        <v>0</v>
      </c>
      <c r="F70" s="258">
        <v>0</v>
      </c>
      <c r="G70" s="258">
        <v>0</v>
      </c>
      <c r="H70" s="258">
        <v>0</v>
      </c>
      <c r="I70" s="258">
        <v>0</v>
      </c>
      <c r="J70" s="258">
        <v>0</v>
      </c>
      <c r="K70" s="258">
        <v>0</v>
      </c>
      <c r="L70" s="258">
        <v>0</v>
      </c>
      <c r="M70" s="257">
        <f t="shared" si="28"/>
        <v>0</v>
      </c>
    </row>
    <row r="71" spans="1:13" ht="89.25" hidden="1" x14ac:dyDescent="0.2">
      <c r="A71" s="288">
        <f>A70+1</f>
        <v>7</v>
      </c>
      <c r="B71" s="289" t="s">
        <v>370</v>
      </c>
      <c r="C71" s="303">
        <f>SUM(C72:C78)</f>
        <v>0</v>
      </c>
      <c r="D71" s="303">
        <f t="shared" ref="D71:M71" si="29">SUM(D72:D78)</f>
        <v>0</v>
      </c>
      <c r="E71" s="303">
        <f t="shared" si="29"/>
        <v>0</v>
      </c>
      <c r="F71" s="303">
        <f t="shared" si="29"/>
        <v>0</v>
      </c>
      <c r="G71" s="303">
        <f t="shared" si="29"/>
        <v>0</v>
      </c>
      <c r="H71" s="303">
        <f t="shared" si="29"/>
        <v>0</v>
      </c>
      <c r="I71" s="303">
        <f t="shared" si="29"/>
        <v>0</v>
      </c>
      <c r="J71" s="303">
        <f t="shared" si="29"/>
        <v>0</v>
      </c>
      <c r="K71" s="303">
        <f t="shared" si="29"/>
        <v>0</v>
      </c>
      <c r="L71" s="303">
        <f t="shared" si="29"/>
        <v>0</v>
      </c>
      <c r="M71" s="303">
        <f t="shared" si="29"/>
        <v>0</v>
      </c>
    </row>
    <row r="72" spans="1:13" ht="38.25" hidden="1" x14ac:dyDescent="0.2">
      <c r="A72" s="231">
        <f t="shared" ref="A72:A115" si="30">A71+1</f>
        <v>8</v>
      </c>
      <c r="B72" s="238" t="s">
        <v>371</v>
      </c>
      <c r="C72" s="258">
        <v>0</v>
      </c>
      <c r="D72" s="258">
        <v>0</v>
      </c>
      <c r="E72" s="258">
        <v>0</v>
      </c>
      <c r="F72" s="258">
        <v>0</v>
      </c>
      <c r="G72" s="258">
        <v>0</v>
      </c>
      <c r="H72" s="258">
        <v>0</v>
      </c>
      <c r="I72" s="258">
        <v>0</v>
      </c>
      <c r="J72" s="258">
        <v>0</v>
      </c>
      <c r="K72" s="258">
        <v>0</v>
      </c>
      <c r="L72" s="258">
        <v>0</v>
      </c>
      <c r="M72" s="257">
        <f t="shared" ref="M72:M79" si="31">SUM(C72:L72)</f>
        <v>0</v>
      </c>
    </row>
    <row r="73" spans="1:13" ht="25.5" hidden="1" x14ac:dyDescent="0.2">
      <c r="A73" s="231">
        <f t="shared" si="30"/>
        <v>9</v>
      </c>
      <c r="B73" s="238" t="s">
        <v>372</v>
      </c>
      <c r="C73" s="258">
        <v>0</v>
      </c>
      <c r="D73" s="258">
        <v>0</v>
      </c>
      <c r="E73" s="258">
        <v>0</v>
      </c>
      <c r="F73" s="258">
        <v>0</v>
      </c>
      <c r="G73" s="258">
        <v>0</v>
      </c>
      <c r="H73" s="258">
        <v>0</v>
      </c>
      <c r="I73" s="258">
        <v>0</v>
      </c>
      <c r="J73" s="258">
        <v>0</v>
      </c>
      <c r="K73" s="258">
        <v>0</v>
      </c>
      <c r="L73" s="258">
        <v>0</v>
      </c>
      <c r="M73" s="257">
        <f t="shared" si="31"/>
        <v>0</v>
      </c>
    </row>
    <row r="74" spans="1:13" ht="25.5" hidden="1" x14ac:dyDescent="0.2">
      <c r="A74" s="231">
        <f t="shared" si="30"/>
        <v>10</v>
      </c>
      <c r="B74" s="238" t="s">
        <v>373</v>
      </c>
      <c r="C74" s="258">
        <v>0</v>
      </c>
      <c r="D74" s="258">
        <v>0</v>
      </c>
      <c r="E74" s="258">
        <v>0</v>
      </c>
      <c r="F74" s="258">
        <v>0</v>
      </c>
      <c r="G74" s="258">
        <v>0</v>
      </c>
      <c r="H74" s="258">
        <v>0</v>
      </c>
      <c r="I74" s="258">
        <v>0</v>
      </c>
      <c r="J74" s="258">
        <v>0</v>
      </c>
      <c r="K74" s="258">
        <v>0</v>
      </c>
      <c r="L74" s="258">
        <v>0</v>
      </c>
      <c r="M74" s="257">
        <f t="shared" si="31"/>
        <v>0</v>
      </c>
    </row>
    <row r="75" spans="1:13" ht="25.5" hidden="1" x14ac:dyDescent="0.2">
      <c r="A75" s="231">
        <f t="shared" si="30"/>
        <v>11</v>
      </c>
      <c r="B75" s="238" t="s">
        <v>374</v>
      </c>
      <c r="C75" s="258">
        <v>0</v>
      </c>
      <c r="D75" s="258">
        <v>0</v>
      </c>
      <c r="E75" s="258">
        <v>0</v>
      </c>
      <c r="F75" s="258">
        <v>0</v>
      </c>
      <c r="G75" s="258">
        <v>0</v>
      </c>
      <c r="H75" s="258">
        <v>0</v>
      </c>
      <c r="I75" s="258">
        <v>0</v>
      </c>
      <c r="J75" s="258">
        <v>0</v>
      </c>
      <c r="K75" s="258">
        <v>0</v>
      </c>
      <c r="L75" s="258">
        <v>0</v>
      </c>
      <c r="M75" s="257">
        <f t="shared" si="31"/>
        <v>0</v>
      </c>
    </row>
    <row r="76" spans="1:13" ht="25.5" hidden="1" x14ac:dyDescent="0.2">
      <c r="A76" s="231">
        <f t="shared" si="30"/>
        <v>12</v>
      </c>
      <c r="B76" s="238" t="s">
        <v>375</v>
      </c>
      <c r="C76" s="258">
        <v>0</v>
      </c>
      <c r="D76" s="258">
        <v>0</v>
      </c>
      <c r="E76" s="258">
        <v>0</v>
      </c>
      <c r="F76" s="258">
        <v>0</v>
      </c>
      <c r="G76" s="258">
        <v>0</v>
      </c>
      <c r="H76" s="258">
        <v>0</v>
      </c>
      <c r="I76" s="258">
        <v>0</v>
      </c>
      <c r="J76" s="258">
        <v>0</v>
      </c>
      <c r="K76" s="258">
        <v>0</v>
      </c>
      <c r="L76" s="258">
        <v>0</v>
      </c>
      <c r="M76" s="257">
        <f t="shared" si="31"/>
        <v>0</v>
      </c>
    </row>
    <row r="77" spans="1:13" hidden="1" x14ac:dyDescent="0.2">
      <c r="A77" s="231">
        <f t="shared" si="30"/>
        <v>13</v>
      </c>
      <c r="B77" s="238" t="s">
        <v>376</v>
      </c>
      <c r="C77" s="258">
        <v>0</v>
      </c>
      <c r="D77" s="258">
        <v>0</v>
      </c>
      <c r="E77" s="258">
        <v>0</v>
      </c>
      <c r="F77" s="258">
        <v>0</v>
      </c>
      <c r="G77" s="258">
        <v>0</v>
      </c>
      <c r="H77" s="258">
        <v>0</v>
      </c>
      <c r="I77" s="258">
        <v>0</v>
      </c>
      <c r="J77" s="258">
        <v>0</v>
      </c>
      <c r="K77" s="258">
        <v>0</v>
      </c>
      <c r="L77" s="258">
        <v>0</v>
      </c>
      <c r="M77" s="257">
        <f t="shared" si="31"/>
        <v>0</v>
      </c>
    </row>
    <row r="78" spans="1:13" hidden="1" x14ac:dyDescent="0.2">
      <c r="A78" s="231">
        <f t="shared" si="30"/>
        <v>14</v>
      </c>
      <c r="B78" s="238" t="s">
        <v>377</v>
      </c>
      <c r="C78" s="258">
        <v>0</v>
      </c>
      <c r="D78" s="258">
        <v>0</v>
      </c>
      <c r="E78" s="258">
        <v>0</v>
      </c>
      <c r="F78" s="258">
        <v>0</v>
      </c>
      <c r="G78" s="258">
        <v>0</v>
      </c>
      <c r="H78" s="258">
        <v>0</v>
      </c>
      <c r="I78" s="258">
        <v>0</v>
      </c>
      <c r="J78" s="258">
        <v>0</v>
      </c>
      <c r="K78" s="258">
        <v>0</v>
      </c>
      <c r="L78" s="258">
        <v>0</v>
      </c>
      <c r="M78" s="257">
        <f t="shared" si="31"/>
        <v>0</v>
      </c>
    </row>
    <row r="79" spans="1:13" hidden="1" x14ac:dyDescent="0.2">
      <c r="A79" s="231">
        <f t="shared" si="30"/>
        <v>15</v>
      </c>
      <c r="B79" s="238" t="s">
        <v>422</v>
      </c>
      <c r="C79" s="258">
        <v>0</v>
      </c>
      <c r="D79" s="258">
        <v>0</v>
      </c>
      <c r="E79" s="258">
        <v>0</v>
      </c>
      <c r="F79" s="258">
        <v>0</v>
      </c>
      <c r="G79" s="258">
        <v>0</v>
      </c>
      <c r="H79" s="258">
        <v>0</v>
      </c>
      <c r="I79" s="258">
        <v>0</v>
      </c>
      <c r="J79" s="258">
        <v>0</v>
      </c>
      <c r="K79" s="258">
        <v>0</v>
      </c>
      <c r="L79" s="258">
        <v>0</v>
      </c>
      <c r="M79" s="257">
        <f t="shared" si="31"/>
        <v>0</v>
      </c>
    </row>
    <row r="80" spans="1:13" ht="51" x14ac:dyDescent="0.2">
      <c r="A80" s="288">
        <f>A79+1</f>
        <v>16</v>
      </c>
      <c r="B80" s="289" t="s">
        <v>97</v>
      </c>
      <c r="C80" s="303">
        <f>C81+C86+C94+C98</f>
        <v>125.13043999999991</v>
      </c>
      <c r="D80" s="303">
        <f t="shared" ref="D80" si="32">D81+D86+D94+D98</f>
        <v>825</v>
      </c>
      <c r="E80" s="303">
        <f t="shared" ref="E80" si="33">E81+E86+E94+E98</f>
        <v>0</v>
      </c>
      <c r="F80" s="303">
        <f t="shared" ref="F80" si="34">F81+F86+F94+F98</f>
        <v>0</v>
      </c>
      <c r="G80" s="303">
        <f t="shared" ref="G80" si="35">G81+G86+G94+G98</f>
        <v>0</v>
      </c>
      <c r="H80" s="303">
        <f t="shared" ref="H80" si="36">H81+H86+H94+H98</f>
        <v>0</v>
      </c>
      <c r="I80" s="303">
        <f t="shared" ref="I80" si="37">I81+I86+I94+I98</f>
        <v>0</v>
      </c>
      <c r="J80" s="303">
        <f t="shared" ref="J80" si="38">J81+J86+J94+J98</f>
        <v>0</v>
      </c>
      <c r="K80" s="303">
        <f t="shared" ref="K80" si="39">K81+K86+K94+K98</f>
        <v>0</v>
      </c>
      <c r="L80" s="303">
        <f t="shared" ref="L80" si="40">L81+L86+L94+L98</f>
        <v>0</v>
      </c>
      <c r="M80" s="303">
        <f t="shared" ref="M80" si="41">M81+M86+M94+M98</f>
        <v>950.13043999999991</v>
      </c>
    </row>
    <row r="81" spans="1:13" hidden="1" x14ac:dyDescent="0.2">
      <c r="A81" s="288">
        <f t="shared" si="30"/>
        <v>17</v>
      </c>
      <c r="B81" s="289" t="s">
        <v>430</v>
      </c>
      <c r="C81" s="303">
        <v>0</v>
      </c>
      <c r="D81" s="303">
        <v>0</v>
      </c>
      <c r="E81" s="303">
        <v>0</v>
      </c>
      <c r="F81" s="303">
        <v>0</v>
      </c>
      <c r="G81" s="303">
        <v>0</v>
      </c>
      <c r="H81" s="303">
        <v>0</v>
      </c>
      <c r="I81" s="303">
        <v>0</v>
      </c>
      <c r="J81" s="303">
        <v>0</v>
      </c>
      <c r="K81" s="303">
        <v>0</v>
      </c>
      <c r="L81" s="303">
        <v>0</v>
      </c>
      <c r="M81" s="303">
        <f t="shared" ref="M81:M85" si="42">SUM(C81:L81)</f>
        <v>0</v>
      </c>
    </row>
    <row r="82" spans="1:13" hidden="1" x14ac:dyDescent="0.2">
      <c r="A82" s="231">
        <f t="shared" si="30"/>
        <v>18</v>
      </c>
      <c r="B82" s="238" t="s">
        <v>399</v>
      </c>
      <c r="C82" s="258">
        <v>0</v>
      </c>
      <c r="D82" s="258">
        <v>0</v>
      </c>
      <c r="E82" s="258">
        <v>0</v>
      </c>
      <c r="F82" s="258">
        <v>0</v>
      </c>
      <c r="G82" s="258">
        <v>0</v>
      </c>
      <c r="H82" s="258">
        <v>0</v>
      </c>
      <c r="I82" s="258">
        <v>0</v>
      </c>
      <c r="J82" s="258">
        <v>0</v>
      </c>
      <c r="K82" s="258">
        <v>0</v>
      </c>
      <c r="L82" s="258">
        <v>0</v>
      </c>
      <c r="M82" s="257">
        <f t="shared" si="42"/>
        <v>0</v>
      </c>
    </row>
    <row r="83" spans="1:13" ht="51" hidden="1" x14ac:dyDescent="0.2">
      <c r="A83" s="231">
        <f t="shared" si="30"/>
        <v>19</v>
      </c>
      <c r="B83" s="238" t="s">
        <v>378</v>
      </c>
      <c r="C83" s="258">
        <v>0</v>
      </c>
      <c r="D83" s="258">
        <v>0</v>
      </c>
      <c r="E83" s="258">
        <v>0</v>
      </c>
      <c r="F83" s="258">
        <v>0</v>
      </c>
      <c r="G83" s="258">
        <v>0</v>
      </c>
      <c r="H83" s="258">
        <v>0</v>
      </c>
      <c r="I83" s="258">
        <v>0</v>
      </c>
      <c r="J83" s="258">
        <v>0</v>
      </c>
      <c r="K83" s="258">
        <v>0</v>
      </c>
      <c r="L83" s="258">
        <v>0</v>
      </c>
      <c r="M83" s="257">
        <f t="shared" si="42"/>
        <v>0</v>
      </c>
    </row>
    <row r="84" spans="1:13" ht="38.25" hidden="1" x14ac:dyDescent="0.2">
      <c r="A84" s="231">
        <f t="shared" si="30"/>
        <v>20</v>
      </c>
      <c r="B84" s="238" t="s">
        <v>379</v>
      </c>
      <c r="C84" s="258">
        <v>0</v>
      </c>
      <c r="D84" s="258">
        <v>0</v>
      </c>
      <c r="E84" s="258">
        <v>0</v>
      </c>
      <c r="F84" s="258">
        <v>0</v>
      </c>
      <c r="G84" s="258">
        <v>0</v>
      </c>
      <c r="H84" s="258">
        <v>0</v>
      </c>
      <c r="I84" s="258">
        <v>0</v>
      </c>
      <c r="J84" s="258">
        <v>0</v>
      </c>
      <c r="K84" s="258">
        <v>0</v>
      </c>
      <c r="L84" s="258">
        <v>0</v>
      </c>
      <c r="M84" s="257">
        <f t="shared" si="42"/>
        <v>0</v>
      </c>
    </row>
    <row r="85" spans="1:13" hidden="1" x14ac:dyDescent="0.2">
      <c r="A85" s="231">
        <f t="shared" si="30"/>
        <v>21</v>
      </c>
      <c r="B85" s="238" t="s">
        <v>422</v>
      </c>
      <c r="C85" s="258">
        <v>0</v>
      </c>
      <c r="D85" s="258">
        <v>0</v>
      </c>
      <c r="E85" s="258">
        <v>0</v>
      </c>
      <c r="F85" s="258">
        <v>0</v>
      </c>
      <c r="G85" s="258">
        <v>0</v>
      </c>
      <c r="H85" s="258">
        <v>0</v>
      </c>
      <c r="I85" s="258">
        <v>0</v>
      </c>
      <c r="J85" s="258">
        <v>0</v>
      </c>
      <c r="K85" s="258">
        <v>0</v>
      </c>
      <c r="L85" s="258">
        <v>0</v>
      </c>
      <c r="M85" s="257">
        <f t="shared" si="42"/>
        <v>0</v>
      </c>
    </row>
    <row r="86" spans="1:13" ht="38.25" hidden="1" x14ac:dyDescent="0.2">
      <c r="A86" s="288">
        <f>A85+1</f>
        <v>22</v>
      </c>
      <c r="B86" s="289" t="s">
        <v>431</v>
      </c>
      <c r="C86" s="303">
        <f>SUM(C87:C92)</f>
        <v>0</v>
      </c>
      <c r="D86" s="303">
        <f t="shared" ref="D86:M86" si="43">SUM(D87:D92)</f>
        <v>0</v>
      </c>
      <c r="E86" s="303">
        <f t="shared" si="43"/>
        <v>0</v>
      </c>
      <c r="F86" s="303">
        <f t="shared" si="43"/>
        <v>0</v>
      </c>
      <c r="G86" s="303">
        <f t="shared" si="43"/>
        <v>0</v>
      </c>
      <c r="H86" s="303">
        <f t="shared" si="43"/>
        <v>0</v>
      </c>
      <c r="I86" s="303">
        <f t="shared" si="43"/>
        <v>0</v>
      </c>
      <c r="J86" s="303">
        <f t="shared" si="43"/>
        <v>0</v>
      </c>
      <c r="K86" s="303">
        <f t="shared" si="43"/>
        <v>0</v>
      </c>
      <c r="L86" s="303">
        <f t="shared" si="43"/>
        <v>0</v>
      </c>
      <c r="M86" s="303">
        <f t="shared" si="43"/>
        <v>0</v>
      </c>
    </row>
    <row r="87" spans="1:13" ht="38.25" hidden="1" x14ac:dyDescent="0.2">
      <c r="A87" s="231">
        <f t="shared" si="30"/>
        <v>23</v>
      </c>
      <c r="B87" s="238" t="s">
        <v>371</v>
      </c>
      <c r="C87" s="258">
        <v>0</v>
      </c>
      <c r="D87" s="258">
        <v>0</v>
      </c>
      <c r="E87" s="258">
        <v>0</v>
      </c>
      <c r="F87" s="258">
        <v>0</v>
      </c>
      <c r="G87" s="258">
        <v>0</v>
      </c>
      <c r="H87" s="258">
        <v>0</v>
      </c>
      <c r="I87" s="258">
        <v>0</v>
      </c>
      <c r="J87" s="258">
        <v>0</v>
      </c>
      <c r="K87" s="258">
        <v>0</v>
      </c>
      <c r="L87" s="258">
        <v>0</v>
      </c>
      <c r="M87" s="257">
        <f t="shared" ref="M87" si="44">SUM(C87:L87)</f>
        <v>0</v>
      </c>
    </row>
    <row r="88" spans="1:13" hidden="1" x14ac:dyDescent="0.2">
      <c r="A88" s="231">
        <f t="shared" si="30"/>
        <v>24</v>
      </c>
      <c r="B88" s="238" t="s">
        <v>380</v>
      </c>
      <c r="C88" s="258">
        <v>0</v>
      </c>
      <c r="D88" s="258">
        <f>'24.1'!C84</f>
        <v>0</v>
      </c>
      <c r="E88" s="258">
        <v>0</v>
      </c>
      <c r="F88" s="258">
        <v>0</v>
      </c>
      <c r="G88" s="258">
        <v>0</v>
      </c>
      <c r="H88" s="258">
        <v>0</v>
      </c>
      <c r="I88" s="258">
        <v>0</v>
      </c>
      <c r="J88" s="258">
        <v>0</v>
      </c>
      <c r="K88" s="258">
        <v>0</v>
      </c>
      <c r="L88" s="258">
        <v>0</v>
      </c>
      <c r="M88" s="258">
        <f>SUM(C88:L88)</f>
        <v>0</v>
      </c>
    </row>
    <row r="89" spans="1:13" ht="25.5" hidden="1" x14ac:dyDescent="0.2">
      <c r="A89" s="231">
        <f t="shared" si="30"/>
        <v>25</v>
      </c>
      <c r="B89" s="238" t="s">
        <v>372</v>
      </c>
      <c r="C89" s="258">
        <v>0</v>
      </c>
      <c r="D89" s="258">
        <v>0</v>
      </c>
      <c r="E89" s="258">
        <v>0</v>
      </c>
      <c r="F89" s="258">
        <v>0</v>
      </c>
      <c r="G89" s="258">
        <v>0</v>
      </c>
      <c r="H89" s="258">
        <v>0</v>
      </c>
      <c r="I89" s="258">
        <v>0</v>
      </c>
      <c r="J89" s="258">
        <v>0</v>
      </c>
      <c r="K89" s="258">
        <v>0</v>
      </c>
      <c r="L89" s="258">
        <v>0</v>
      </c>
      <c r="M89" s="257">
        <f t="shared" ref="M89:M93" si="45">SUM(C89:L89)</f>
        <v>0</v>
      </c>
    </row>
    <row r="90" spans="1:13" ht="25.5" hidden="1" x14ac:dyDescent="0.2">
      <c r="A90" s="231">
        <f t="shared" si="30"/>
        <v>26</v>
      </c>
      <c r="B90" s="238" t="s">
        <v>373</v>
      </c>
      <c r="C90" s="258">
        <v>0</v>
      </c>
      <c r="D90" s="258">
        <v>0</v>
      </c>
      <c r="E90" s="258">
        <v>0</v>
      </c>
      <c r="F90" s="258">
        <v>0</v>
      </c>
      <c r="G90" s="258">
        <v>0</v>
      </c>
      <c r="H90" s="258">
        <v>0</v>
      </c>
      <c r="I90" s="258">
        <v>0</v>
      </c>
      <c r="J90" s="258">
        <v>0</v>
      </c>
      <c r="K90" s="258">
        <v>0</v>
      </c>
      <c r="L90" s="258">
        <v>0</v>
      </c>
      <c r="M90" s="257">
        <f t="shared" si="45"/>
        <v>0</v>
      </c>
    </row>
    <row r="91" spans="1:13" ht="25.5" hidden="1" x14ac:dyDescent="0.2">
      <c r="A91" s="231">
        <f t="shared" si="30"/>
        <v>27</v>
      </c>
      <c r="B91" s="238" t="s">
        <v>398</v>
      </c>
      <c r="C91" s="258">
        <v>0</v>
      </c>
      <c r="D91" s="258">
        <v>0</v>
      </c>
      <c r="E91" s="258">
        <v>0</v>
      </c>
      <c r="F91" s="258">
        <v>0</v>
      </c>
      <c r="G91" s="258">
        <v>0</v>
      </c>
      <c r="H91" s="258">
        <v>0</v>
      </c>
      <c r="I91" s="258">
        <v>0</v>
      </c>
      <c r="J91" s="258">
        <v>0</v>
      </c>
      <c r="K91" s="258">
        <v>0</v>
      </c>
      <c r="L91" s="258">
        <v>0</v>
      </c>
      <c r="M91" s="257">
        <f t="shared" si="45"/>
        <v>0</v>
      </c>
    </row>
    <row r="92" spans="1:13" ht="25.5" hidden="1" x14ac:dyDescent="0.2">
      <c r="A92" s="231">
        <f t="shared" si="30"/>
        <v>28</v>
      </c>
      <c r="B92" s="238" t="s">
        <v>375</v>
      </c>
      <c r="C92" s="258">
        <v>0</v>
      </c>
      <c r="D92" s="258">
        <v>0</v>
      </c>
      <c r="E92" s="258">
        <v>0</v>
      </c>
      <c r="F92" s="258">
        <v>0</v>
      </c>
      <c r="G92" s="258">
        <v>0</v>
      </c>
      <c r="H92" s="258">
        <v>0</v>
      </c>
      <c r="I92" s="258">
        <v>0</v>
      </c>
      <c r="J92" s="258">
        <v>0</v>
      </c>
      <c r="K92" s="258">
        <v>0</v>
      </c>
      <c r="L92" s="258">
        <v>0</v>
      </c>
      <c r="M92" s="257">
        <f t="shared" si="45"/>
        <v>0</v>
      </c>
    </row>
    <row r="93" spans="1:13" hidden="1" x14ac:dyDescent="0.2">
      <c r="A93" s="231">
        <f t="shared" si="30"/>
        <v>29</v>
      </c>
      <c r="B93" s="238" t="s">
        <v>422</v>
      </c>
      <c r="C93" s="258">
        <v>0</v>
      </c>
      <c r="D93" s="258">
        <v>0</v>
      </c>
      <c r="E93" s="258">
        <v>0</v>
      </c>
      <c r="F93" s="258">
        <v>0</v>
      </c>
      <c r="G93" s="258">
        <v>0</v>
      </c>
      <c r="H93" s="258">
        <v>0</v>
      </c>
      <c r="I93" s="258">
        <v>0</v>
      </c>
      <c r="J93" s="258">
        <v>0</v>
      </c>
      <c r="K93" s="258">
        <v>0</v>
      </c>
      <c r="L93" s="258">
        <v>0</v>
      </c>
      <c r="M93" s="257">
        <f t="shared" si="45"/>
        <v>0</v>
      </c>
    </row>
    <row r="94" spans="1:13" ht="25.5" hidden="1" x14ac:dyDescent="0.2">
      <c r="A94" s="288">
        <f>A93+1</f>
        <v>30</v>
      </c>
      <c r="B94" s="289" t="s">
        <v>432</v>
      </c>
      <c r="C94" s="303">
        <f>SUM(C95:C96)</f>
        <v>0</v>
      </c>
      <c r="D94" s="303">
        <f t="shared" ref="D94:M94" si="46">SUM(D95:D96)</f>
        <v>0</v>
      </c>
      <c r="E94" s="303">
        <f t="shared" si="46"/>
        <v>0</v>
      </c>
      <c r="F94" s="303">
        <f t="shared" si="46"/>
        <v>0</v>
      </c>
      <c r="G94" s="303">
        <f t="shared" si="46"/>
        <v>0</v>
      </c>
      <c r="H94" s="303">
        <f t="shared" si="46"/>
        <v>0</v>
      </c>
      <c r="I94" s="303">
        <f t="shared" si="46"/>
        <v>0</v>
      </c>
      <c r="J94" s="303">
        <f t="shared" si="46"/>
        <v>0</v>
      </c>
      <c r="K94" s="303">
        <f t="shared" si="46"/>
        <v>0</v>
      </c>
      <c r="L94" s="303">
        <f t="shared" si="46"/>
        <v>0</v>
      </c>
      <c r="M94" s="303">
        <f t="shared" si="46"/>
        <v>0</v>
      </c>
    </row>
    <row r="95" spans="1:13" hidden="1" x14ac:dyDescent="0.2">
      <c r="A95" s="231">
        <f t="shared" si="30"/>
        <v>31</v>
      </c>
      <c r="B95" s="238" t="s">
        <v>376</v>
      </c>
      <c r="C95" s="258">
        <v>0</v>
      </c>
      <c r="D95" s="258">
        <v>0</v>
      </c>
      <c r="E95" s="258">
        <v>0</v>
      </c>
      <c r="F95" s="258">
        <v>0</v>
      </c>
      <c r="G95" s="258">
        <v>0</v>
      </c>
      <c r="H95" s="258">
        <v>0</v>
      </c>
      <c r="I95" s="258">
        <v>0</v>
      </c>
      <c r="J95" s="258">
        <v>0</v>
      </c>
      <c r="K95" s="258">
        <v>0</v>
      </c>
      <c r="L95" s="258">
        <v>0</v>
      </c>
      <c r="M95" s="257">
        <f t="shared" ref="M95:M97" si="47">SUM(C95:L95)</f>
        <v>0</v>
      </c>
    </row>
    <row r="96" spans="1:13" hidden="1" x14ac:dyDescent="0.2">
      <c r="A96" s="231">
        <f t="shared" si="30"/>
        <v>32</v>
      </c>
      <c r="B96" s="238" t="s">
        <v>377</v>
      </c>
      <c r="C96" s="258">
        <v>0</v>
      </c>
      <c r="D96" s="258">
        <v>0</v>
      </c>
      <c r="E96" s="258">
        <v>0</v>
      </c>
      <c r="F96" s="258">
        <v>0</v>
      </c>
      <c r="G96" s="258">
        <v>0</v>
      </c>
      <c r="H96" s="258">
        <v>0</v>
      </c>
      <c r="I96" s="258">
        <v>0</v>
      </c>
      <c r="J96" s="258">
        <v>0</v>
      </c>
      <c r="K96" s="258">
        <v>0</v>
      </c>
      <c r="L96" s="258">
        <v>0</v>
      </c>
      <c r="M96" s="257">
        <f t="shared" si="47"/>
        <v>0</v>
      </c>
    </row>
    <row r="97" spans="1:13" hidden="1" x14ac:dyDescent="0.2">
      <c r="A97" s="231">
        <f t="shared" si="30"/>
        <v>33</v>
      </c>
      <c r="B97" s="238" t="s">
        <v>422</v>
      </c>
      <c r="C97" s="258">
        <v>0</v>
      </c>
      <c r="D97" s="258">
        <v>0</v>
      </c>
      <c r="E97" s="258">
        <v>0</v>
      </c>
      <c r="F97" s="258">
        <v>0</v>
      </c>
      <c r="G97" s="258">
        <v>0</v>
      </c>
      <c r="H97" s="258">
        <v>0</v>
      </c>
      <c r="I97" s="258">
        <v>0</v>
      </c>
      <c r="J97" s="258">
        <v>0</v>
      </c>
      <c r="K97" s="258">
        <v>0</v>
      </c>
      <c r="L97" s="258">
        <v>0</v>
      </c>
      <c r="M97" s="257">
        <f t="shared" si="47"/>
        <v>0</v>
      </c>
    </row>
    <row r="98" spans="1:13" ht="25.5" x14ac:dyDescent="0.2">
      <c r="A98" s="288">
        <f>A97+1</f>
        <v>34</v>
      </c>
      <c r="B98" s="289" t="s">
        <v>435</v>
      </c>
      <c r="C98" s="303">
        <f>SUM(C99:C111)</f>
        <v>125.13043999999991</v>
      </c>
      <c r="D98" s="303">
        <f t="shared" ref="D98" si="48">SUM(D99:D111)</f>
        <v>825</v>
      </c>
      <c r="E98" s="303">
        <f t="shared" ref="E98" si="49">SUM(E99:E111)</f>
        <v>0</v>
      </c>
      <c r="F98" s="303">
        <f t="shared" ref="F98" si="50">SUM(F99:F111)</f>
        <v>0</v>
      </c>
      <c r="G98" s="303">
        <f t="shared" ref="G98" si="51">SUM(G99:G111)</f>
        <v>0</v>
      </c>
      <c r="H98" s="303">
        <f t="shared" ref="H98" si="52">SUM(H99:H111)</f>
        <v>0</v>
      </c>
      <c r="I98" s="303">
        <f t="shared" ref="I98" si="53">SUM(I99:I111)</f>
        <v>0</v>
      </c>
      <c r="J98" s="303">
        <f t="shared" ref="J98" si="54">SUM(J99:J111)</f>
        <v>0</v>
      </c>
      <c r="K98" s="303">
        <f t="shared" ref="K98" si="55">SUM(K99:K111)</f>
        <v>0</v>
      </c>
      <c r="L98" s="303">
        <f t="shared" ref="L98" si="56">SUM(L99:L111)</f>
        <v>0</v>
      </c>
      <c r="M98" s="303">
        <f t="shared" ref="M98" si="57">SUM(M99:M111)</f>
        <v>950.13043999999991</v>
      </c>
    </row>
    <row r="99" spans="1:13" ht="38.25" hidden="1" x14ac:dyDescent="0.2">
      <c r="A99" s="231">
        <f t="shared" si="30"/>
        <v>35</v>
      </c>
      <c r="B99" s="238" t="s">
        <v>384</v>
      </c>
      <c r="C99" s="258">
        <f>'26.1'!C65</f>
        <v>0</v>
      </c>
      <c r="D99" s="258">
        <v>0</v>
      </c>
      <c r="E99" s="258">
        <v>0</v>
      </c>
      <c r="F99" s="258">
        <v>0</v>
      </c>
      <c r="G99" s="258">
        <v>0</v>
      </c>
      <c r="H99" s="258">
        <v>0</v>
      </c>
      <c r="I99" s="258">
        <v>0</v>
      </c>
      <c r="J99" s="258">
        <v>0</v>
      </c>
      <c r="K99" s="258">
        <v>0</v>
      </c>
      <c r="L99" s="258">
        <v>0</v>
      </c>
      <c r="M99" s="258">
        <f t="shared" ref="M99:M111" si="58">SUM(C99:L99)</f>
        <v>0</v>
      </c>
    </row>
    <row r="100" spans="1:13" ht="38.25" x14ac:dyDescent="0.2">
      <c r="A100" s="231">
        <f t="shared" si="30"/>
        <v>36</v>
      </c>
      <c r="B100" s="238" t="s">
        <v>385</v>
      </c>
      <c r="C100" s="258">
        <v>3</v>
      </c>
      <c r="D100" s="258">
        <v>0</v>
      </c>
      <c r="E100" s="258">
        <v>0</v>
      </c>
      <c r="F100" s="258">
        <v>0</v>
      </c>
      <c r="G100" s="258">
        <v>0</v>
      </c>
      <c r="H100" s="258">
        <v>0</v>
      </c>
      <c r="I100" s="258">
        <v>0</v>
      </c>
      <c r="J100" s="258">
        <v>0</v>
      </c>
      <c r="K100" s="258">
        <v>0</v>
      </c>
      <c r="L100" s="258">
        <v>0</v>
      </c>
      <c r="M100" s="258">
        <f t="shared" si="58"/>
        <v>3</v>
      </c>
    </row>
    <row r="101" spans="1:13" ht="25.5" hidden="1" x14ac:dyDescent="0.2">
      <c r="A101" s="231">
        <f t="shared" si="30"/>
        <v>37</v>
      </c>
      <c r="B101" s="238" t="s">
        <v>394</v>
      </c>
      <c r="C101" s="258">
        <v>0</v>
      </c>
      <c r="D101" s="258">
        <v>0</v>
      </c>
      <c r="E101" s="258">
        <v>0</v>
      </c>
      <c r="F101" s="258">
        <v>0</v>
      </c>
      <c r="G101" s="258">
        <v>0</v>
      </c>
      <c r="H101" s="258">
        <v>0</v>
      </c>
      <c r="I101" s="258">
        <v>0</v>
      </c>
      <c r="J101" s="258">
        <v>0</v>
      </c>
      <c r="K101" s="258">
        <v>0</v>
      </c>
      <c r="L101" s="258">
        <v>0</v>
      </c>
      <c r="M101" s="257">
        <f t="shared" si="58"/>
        <v>0</v>
      </c>
    </row>
    <row r="102" spans="1:13" ht="25.5" hidden="1" x14ac:dyDescent="0.2">
      <c r="A102" s="231">
        <f t="shared" si="30"/>
        <v>38</v>
      </c>
      <c r="B102" s="238" t="s">
        <v>386</v>
      </c>
      <c r="C102" s="258">
        <v>0</v>
      </c>
      <c r="D102" s="258">
        <v>0</v>
      </c>
      <c r="E102" s="258">
        <v>0</v>
      </c>
      <c r="F102" s="258">
        <v>0</v>
      </c>
      <c r="G102" s="258">
        <v>0</v>
      </c>
      <c r="H102" s="258">
        <v>0</v>
      </c>
      <c r="I102" s="258">
        <v>0</v>
      </c>
      <c r="J102" s="258">
        <v>0</v>
      </c>
      <c r="K102" s="258">
        <v>0</v>
      </c>
      <c r="L102" s="258">
        <v>0</v>
      </c>
      <c r="M102" s="257">
        <f t="shared" si="58"/>
        <v>0</v>
      </c>
    </row>
    <row r="103" spans="1:13" ht="25.5" hidden="1" x14ac:dyDescent="0.2">
      <c r="A103" s="231">
        <f t="shared" si="30"/>
        <v>39</v>
      </c>
      <c r="B103" s="238" t="s">
        <v>387</v>
      </c>
      <c r="C103" s="258">
        <v>0</v>
      </c>
      <c r="D103" s="258">
        <v>0</v>
      </c>
      <c r="E103" s="258">
        <v>0</v>
      </c>
      <c r="F103" s="258">
        <v>0</v>
      </c>
      <c r="G103" s="258">
        <v>0</v>
      </c>
      <c r="H103" s="258">
        <v>0</v>
      </c>
      <c r="I103" s="258">
        <v>0</v>
      </c>
      <c r="J103" s="258">
        <v>0</v>
      </c>
      <c r="K103" s="258">
        <v>0</v>
      </c>
      <c r="L103" s="258">
        <v>0</v>
      </c>
      <c r="M103" s="257">
        <f t="shared" si="58"/>
        <v>0</v>
      </c>
    </row>
    <row r="104" spans="1:13" ht="38.25" hidden="1" x14ac:dyDescent="0.2">
      <c r="A104" s="231">
        <f t="shared" si="30"/>
        <v>40</v>
      </c>
      <c r="B104" s="238" t="s">
        <v>388</v>
      </c>
      <c r="C104" s="258">
        <v>0</v>
      </c>
      <c r="D104" s="258">
        <v>0</v>
      </c>
      <c r="E104" s="258">
        <v>0</v>
      </c>
      <c r="F104" s="258">
        <v>0</v>
      </c>
      <c r="G104" s="258">
        <v>0</v>
      </c>
      <c r="H104" s="258">
        <v>0</v>
      </c>
      <c r="I104" s="258">
        <v>0</v>
      </c>
      <c r="J104" s="258">
        <v>0</v>
      </c>
      <c r="K104" s="258">
        <v>0</v>
      </c>
      <c r="L104" s="258">
        <v>0</v>
      </c>
      <c r="M104" s="257">
        <f t="shared" si="58"/>
        <v>0</v>
      </c>
    </row>
    <row r="105" spans="1:13" ht="51" hidden="1" x14ac:dyDescent="0.2">
      <c r="A105" s="231">
        <f t="shared" si="30"/>
        <v>41</v>
      </c>
      <c r="B105" s="238" t="s">
        <v>389</v>
      </c>
      <c r="C105" s="258">
        <v>0</v>
      </c>
      <c r="D105" s="258">
        <v>0</v>
      </c>
      <c r="E105" s="258">
        <v>0</v>
      </c>
      <c r="F105" s="258">
        <v>0</v>
      </c>
      <c r="G105" s="258">
        <v>0</v>
      </c>
      <c r="H105" s="258">
        <v>0</v>
      </c>
      <c r="I105" s="258">
        <v>0</v>
      </c>
      <c r="J105" s="258">
        <v>0</v>
      </c>
      <c r="K105" s="258">
        <v>0</v>
      </c>
      <c r="L105" s="258">
        <v>0</v>
      </c>
      <c r="M105" s="257">
        <f t="shared" si="58"/>
        <v>0</v>
      </c>
    </row>
    <row r="106" spans="1:13" ht="25.5" hidden="1" x14ac:dyDescent="0.2">
      <c r="A106" s="231">
        <f t="shared" si="30"/>
        <v>42</v>
      </c>
      <c r="B106" s="238" t="s">
        <v>390</v>
      </c>
      <c r="C106" s="258">
        <v>0</v>
      </c>
      <c r="D106" s="258">
        <v>0</v>
      </c>
      <c r="E106" s="258">
        <v>0</v>
      </c>
      <c r="F106" s="258">
        <v>0</v>
      </c>
      <c r="G106" s="258">
        <v>0</v>
      </c>
      <c r="H106" s="258">
        <v>0</v>
      </c>
      <c r="I106" s="258">
        <v>0</v>
      </c>
      <c r="J106" s="258">
        <v>0</v>
      </c>
      <c r="K106" s="258">
        <v>0</v>
      </c>
      <c r="L106" s="258">
        <v>0</v>
      </c>
      <c r="M106" s="257">
        <f t="shared" si="58"/>
        <v>0</v>
      </c>
    </row>
    <row r="107" spans="1:13" ht="25.5" hidden="1" x14ac:dyDescent="0.2">
      <c r="A107" s="231">
        <f t="shared" si="30"/>
        <v>43</v>
      </c>
      <c r="B107" s="238" t="s">
        <v>391</v>
      </c>
      <c r="C107" s="258">
        <v>0</v>
      </c>
      <c r="D107" s="258">
        <v>0</v>
      </c>
      <c r="E107" s="258">
        <v>0</v>
      </c>
      <c r="F107" s="258">
        <v>0</v>
      </c>
      <c r="G107" s="258">
        <v>0</v>
      </c>
      <c r="H107" s="258">
        <v>0</v>
      </c>
      <c r="I107" s="258">
        <v>0</v>
      </c>
      <c r="J107" s="258">
        <v>0</v>
      </c>
      <c r="K107" s="258">
        <v>0</v>
      </c>
      <c r="L107" s="258">
        <v>0</v>
      </c>
      <c r="M107" s="257">
        <f t="shared" si="58"/>
        <v>0</v>
      </c>
    </row>
    <row r="108" spans="1:13" hidden="1" x14ac:dyDescent="0.2">
      <c r="A108" s="231">
        <f t="shared" si="30"/>
        <v>44</v>
      </c>
      <c r="B108" s="238" t="s">
        <v>392</v>
      </c>
      <c r="C108" s="258">
        <v>0</v>
      </c>
      <c r="D108" s="258">
        <v>0</v>
      </c>
      <c r="E108" s="258">
        <v>0</v>
      </c>
      <c r="F108" s="258">
        <v>0</v>
      </c>
      <c r="G108" s="258">
        <v>0</v>
      </c>
      <c r="H108" s="258">
        <v>0</v>
      </c>
      <c r="I108" s="258">
        <v>0</v>
      </c>
      <c r="J108" s="258">
        <v>0</v>
      </c>
      <c r="K108" s="258">
        <v>0</v>
      </c>
      <c r="L108" s="258">
        <v>0</v>
      </c>
      <c r="M108" s="257">
        <f t="shared" si="58"/>
        <v>0</v>
      </c>
    </row>
    <row r="109" spans="1:13" ht="25.5" hidden="1" x14ac:dyDescent="0.2">
      <c r="A109" s="231">
        <f t="shared" si="30"/>
        <v>45</v>
      </c>
      <c r="B109" s="238" t="s">
        <v>393</v>
      </c>
      <c r="C109" s="258">
        <v>0</v>
      </c>
      <c r="D109" s="258">
        <v>0</v>
      </c>
      <c r="E109" s="258">
        <v>0</v>
      </c>
      <c r="F109" s="258">
        <v>0</v>
      </c>
      <c r="G109" s="258">
        <v>0</v>
      </c>
      <c r="H109" s="258">
        <v>0</v>
      </c>
      <c r="I109" s="258">
        <v>0</v>
      </c>
      <c r="J109" s="258">
        <v>0</v>
      </c>
      <c r="K109" s="258">
        <v>0</v>
      </c>
      <c r="L109" s="258">
        <v>0</v>
      </c>
      <c r="M109" s="257">
        <f t="shared" si="58"/>
        <v>0</v>
      </c>
    </row>
    <row r="110" spans="1:13" ht="25.5" hidden="1" x14ac:dyDescent="0.2">
      <c r="A110" s="231">
        <f t="shared" si="30"/>
        <v>46</v>
      </c>
      <c r="B110" s="238" t="s">
        <v>1068</v>
      </c>
      <c r="C110" s="258">
        <v>0</v>
      </c>
      <c r="D110" s="258">
        <v>0</v>
      </c>
      <c r="E110" s="258">
        <v>0</v>
      </c>
      <c r="F110" s="258">
        <v>0</v>
      </c>
      <c r="G110" s="258">
        <v>0</v>
      </c>
      <c r="H110" s="258">
        <v>0</v>
      </c>
      <c r="I110" s="258">
        <v>0</v>
      </c>
      <c r="J110" s="258">
        <v>0</v>
      </c>
      <c r="K110" s="258">
        <v>0</v>
      </c>
      <c r="L110" s="258">
        <v>0</v>
      </c>
      <c r="M110" s="258">
        <f t="shared" si="58"/>
        <v>0</v>
      </c>
    </row>
    <row r="111" spans="1:13" x14ac:dyDescent="0.2">
      <c r="A111" s="231">
        <f t="shared" si="30"/>
        <v>47</v>
      </c>
      <c r="B111" s="238" t="s">
        <v>422</v>
      </c>
      <c r="C111" s="258">
        <f>'26.1'!D30-SUM(D111:L111)</f>
        <v>122.13043999999991</v>
      </c>
      <c r="D111" s="258">
        <v>825</v>
      </c>
      <c r="E111" s="258">
        <v>0</v>
      </c>
      <c r="F111" s="258">
        <v>0</v>
      </c>
      <c r="G111" s="258">
        <v>0</v>
      </c>
      <c r="H111" s="258">
        <v>0</v>
      </c>
      <c r="I111" s="258">
        <v>0</v>
      </c>
      <c r="J111" s="258">
        <v>0</v>
      </c>
      <c r="K111" s="258">
        <v>0</v>
      </c>
      <c r="L111" s="258">
        <v>0</v>
      </c>
      <c r="M111" s="257">
        <f t="shared" si="58"/>
        <v>947.13043999999991</v>
      </c>
    </row>
    <row r="112" spans="1:13" ht="51" hidden="1" x14ac:dyDescent="0.2">
      <c r="A112" s="288">
        <f>A111+1</f>
        <v>48</v>
      </c>
      <c r="B112" s="289" t="s">
        <v>251</v>
      </c>
      <c r="C112" s="303">
        <v>0</v>
      </c>
      <c r="D112" s="303">
        <v>0</v>
      </c>
      <c r="E112" s="303">
        <v>0</v>
      </c>
      <c r="F112" s="303">
        <v>0</v>
      </c>
      <c r="G112" s="303">
        <v>0</v>
      </c>
      <c r="H112" s="303">
        <v>0</v>
      </c>
      <c r="I112" s="303">
        <v>0</v>
      </c>
      <c r="J112" s="303">
        <v>0</v>
      </c>
      <c r="K112" s="303">
        <v>0</v>
      </c>
      <c r="L112" s="303">
        <v>0</v>
      </c>
      <c r="M112" s="303">
        <f>SUM(C112:L112)</f>
        <v>0</v>
      </c>
    </row>
    <row r="113" spans="1:13" x14ac:dyDescent="0.2">
      <c r="A113" s="288">
        <f t="shared" si="30"/>
        <v>49</v>
      </c>
      <c r="B113" s="289" t="s">
        <v>146</v>
      </c>
      <c r="C113" s="303">
        <v>69</v>
      </c>
      <c r="D113" s="303">
        <v>200</v>
      </c>
      <c r="E113" s="303">
        <f t="shared" ref="E113:G113" si="59">F57</f>
        <v>185</v>
      </c>
      <c r="F113" s="303">
        <f t="shared" si="59"/>
        <v>378</v>
      </c>
      <c r="G113" s="303">
        <f t="shared" si="59"/>
        <v>119</v>
      </c>
      <c r="H113" s="303">
        <f>I57</f>
        <v>93</v>
      </c>
      <c r="I113" s="303">
        <v>0</v>
      </c>
      <c r="J113" s="303">
        <v>0</v>
      </c>
      <c r="K113" s="303">
        <v>0</v>
      </c>
      <c r="L113" s="303">
        <v>0</v>
      </c>
      <c r="M113" s="303">
        <f t="shared" ref="M113" si="60">SUM(C113:L113)</f>
        <v>1044</v>
      </c>
    </row>
    <row r="114" spans="1:13" x14ac:dyDescent="0.2">
      <c r="A114" s="234">
        <f>A113+1</f>
        <v>50</v>
      </c>
      <c r="B114" s="278" t="s">
        <v>61</v>
      </c>
      <c r="C114" s="279">
        <f>C65+C71+C80+C113</f>
        <v>194.13043999999991</v>
      </c>
      <c r="D114" s="279">
        <f t="shared" ref="D114:M114" si="61">D65+D71+D80+D113</f>
        <v>1025</v>
      </c>
      <c r="E114" s="279">
        <f t="shared" si="61"/>
        <v>185</v>
      </c>
      <c r="F114" s="279">
        <f t="shared" si="61"/>
        <v>378</v>
      </c>
      <c r="G114" s="279">
        <f t="shared" si="61"/>
        <v>119</v>
      </c>
      <c r="H114" s="279">
        <f t="shared" si="61"/>
        <v>93</v>
      </c>
      <c r="I114" s="279">
        <f t="shared" si="61"/>
        <v>0</v>
      </c>
      <c r="J114" s="279">
        <f t="shared" si="61"/>
        <v>0</v>
      </c>
      <c r="K114" s="279">
        <f t="shared" si="61"/>
        <v>0</v>
      </c>
      <c r="L114" s="279">
        <f t="shared" si="61"/>
        <v>0</v>
      </c>
      <c r="M114" s="279">
        <f t="shared" si="61"/>
        <v>1994.1304399999999</v>
      </c>
    </row>
    <row r="115" spans="1:13" ht="13.5" hidden="1" thickBot="1" x14ac:dyDescent="0.25">
      <c r="A115" s="149">
        <f t="shared" si="30"/>
        <v>51</v>
      </c>
      <c r="B115" s="58" t="s">
        <v>733</v>
      </c>
      <c r="C115" s="176">
        <v>0</v>
      </c>
      <c r="D115" s="176">
        <v>0</v>
      </c>
      <c r="E115" s="176">
        <v>0</v>
      </c>
      <c r="F115" s="176">
        <v>0</v>
      </c>
      <c r="G115" s="176">
        <v>0</v>
      </c>
      <c r="H115" s="176">
        <v>0</v>
      </c>
      <c r="I115" s="176">
        <v>0</v>
      </c>
      <c r="J115" s="176">
        <v>0</v>
      </c>
      <c r="K115" s="176">
        <v>0</v>
      </c>
      <c r="L115" s="176">
        <v>0</v>
      </c>
      <c r="M115" s="177">
        <f t="shared" ref="M115" si="62">SUM(C115:L115)</f>
        <v>0</v>
      </c>
    </row>
  </sheetData>
  <mergeCells count="6">
    <mergeCell ref="A61:M61"/>
    <mergeCell ref="A1:M1"/>
    <mergeCell ref="A2:M2"/>
    <mergeCell ref="A3:M3"/>
    <mergeCell ref="A4:M4"/>
    <mergeCell ref="A5:M5"/>
  </mergeCells>
  <printOptions horizontalCentered="1"/>
  <pageMargins left="0.39370078740157483" right="0.39370078740157483" top="0.39370078740157483" bottom="0.39370078740157483" header="0.31496062992125984" footer="0.31496062992125984"/>
  <pageSetup paperSize="9" orientation="landscape" horizontalDpi="0" verticalDpi="0" r:id="rId1"/>
  <rowBreaks count="1" manualBreakCount="1">
    <brk id="58"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33"/>
  <sheetViews>
    <sheetView view="pageBreakPreview" topLeftCell="A149" zoomScaleNormal="100" zoomScaleSheetLayoutView="100" workbookViewId="0">
      <selection activeCell="L217" sqref="L217"/>
    </sheetView>
  </sheetViews>
  <sheetFormatPr defaultRowHeight="12.75" x14ac:dyDescent="0.2"/>
  <cols>
    <col min="1" max="1" width="9.140625" style="51"/>
    <col min="2" max="2" width="27" style="51" customWidth="1"/>
    <col min="3" max="10" width="13" style="51" customWidth="1"/>
    <col min="11" max="11" width="13.7109375" style="51" customWidth="1"/>
    <col min="12" max="16384" width="9.140625" style="51"/>
  </cols>
  <sheetData>
    <row r="1" spans="1:10" ht="15.75" x14ac:dyDescent="0.2">
      <c r="A1" s="537" t="s">
        <v>127</v>
      </c>
      <c r="B1" s="537"/>
      <c r="C1" s="537"/>
      <c r="D1" s="537"/>
      <c r="E1" s="537"/>
      <c r="F1" s="537"/>
      <c r="G1" s="537"/>
      <c r="H1" s="537"/>
      <c r="I1" s="537"/>
      <c r="J1" s="537"/>
    </row>
    <row r="2" spans="1:10" ht="15.75" x14ac:dyDescent="0.2">
      <c r="A2" s="538" t="s">
        <v>128</v>
      </c>
      <c r="B2" s="538"/>
      <c r="C2" s="538"/>
      <c r="D2" s="538"/>
      <c r="E2" s="538"/>
      <c r="F2" s="538"/>
      <c r="G2" s="538"/>
      <c r="H2" s="538"/>
      <c r="I2" s="538"/>
      <c r="J2" s="538"/>
    </row>
    <row r="3" spans="1:10" ht="15.75" x14ac:dyDescent="0.2">
      <c r="A3" s="538" t="str">
        <f>'52.7'!A3:M3</f>
        <v>по состоянию на 31.12.2025</v>
      </c>
      <c r="B3" s="538"/>
      <c r="C3" s="538"/>
      <c r="D3" s="538"/>
      <c r="E3" s="538"/>
      <c r="F3" s="538"/>
      <c r="G3" s="538"/>
      <c r="H3" s="538"/>
      <c r="I3" s="538"/>
      <c r="J3" s="538"/>
    </row>
    <row r="4" spans="1:10" ht="15.75" x14ac:dyDescent="0.2">
      <c r="A4" s="538" t="s">
        <v>688</v>
      </c>
      <c r="B4" s="538"/>
      <c r="C4" s="538"/>
      <c r="D4" s="538"/>
      <c r="E4" s="538"/>
      <c r="F4" s="538"/>
      <c r="G4" s="538"/>
      <c r="H4" s="538"/>
      <c r="I4" s="538"/>
      <c r="J4" s="538"/>
    </row>
    <row r="5" spans="1:10" ht="15.75" x14ac:dyDescent="0.2">
      <c r="A5" s="558" t="s">
        <v>735</v>
      </c>
      <c r="B5" s="558"/>
      <c r="C5" s="558"/>
      <c r="D5" s="558"/>
      <c r="E5" s="558"/>
      <c r="F5" s="558"/>
      <c r="G5" s="558"/>
      <c r="H5" s="558"/>
      <c r="I5" s="558"/>
      <c r="J5" s="558"/>
    </row>
    <row r="6" spans="1:10" x14ac:dyDescent="0.2">
      <c r="J6" s="56" t="s">
        <v>332</v>
      </c>
    </row>
    <row r="7" spans="1:10" ht="25.5" x14ac:dyDescent="0.2">
      <c r="A7" s="234" t="s">
        <v>1</v>
      </c>
      <c r="B7" s="234" t="s">
        <v>3</v>
      </c>
      <c r="C7" s="234" t="s">
        <v>360</v>
      </c>
      <c r="D7" s="234" t="s">
        <v>361</v>
      </c>
      <c r="E7" s="234" t="s">
        <v>1063</v>
      </c>
      <c r="F7" s="234" t="s">
        <v>1066</v>
      </c>
      <c r="G7" s="234" t="s">
        <v>1065</v>
      </c>
      <c r="H7" s="234" t="s">
        <v>1067</v>
      </c>
      <c r="I7" s="234" t="s">
        <v>1069</v>
      </c>
      <c r="J7" s="234" t="s">
        <v>136</v>
      </c>
    </row>
    <row r="8" spans="1:10" x14ac:dyDescent="0.2">
      <c r="A8" s="236">
        <v>1</v>
      </c>
      <c r="B8" s="236">
        <f>A8+1</f>
        <v>2</v>
      </c>
      <c r="C8" s="236">
        <f t="shared" ref="C8:J8" si="0">B8+1</f>
        <v>3</v>
      </c>
      <c r="D8" s="236">
        <f t="shared" si="0"/>
        <v>4</v>
      </c>
      <c r="E8" s="236">
        <f t="shared" si="0"/>
        <v>5</v>
      </c>
      <c r="F8" s="236">
        <f t="shared" si="0"/>
        <v>6</v>
      </c>
      <c r="G8" s="236">
        <f t="shared" si="0"/>
        <v>7</v>
      </c>
      <c r="H8" s="236">
        <f t="shared" si="0"/>
        <v>8</v>
      </c>
      <c r="I8" s="236">
        <f t="shared" si="0"/>
        <v>9</v>
      </c>
      <c r="J8" s="236">
        <f t="shared" si="0"/>
        <v>10</v>
      </c>
    </row>
    <row r="9" spans="1:10" x14ac:dyDescent="0.2">
      <c r="A9" s="598" t="s">
        <v>57</v>
      </c>
      <c r="B9" s="598"/>
      <c r="C9" s="598"/>
      <c r="D9" s="598"/>
      <c r="E9" s="598"/>
      <c r="F9" s="598"/>
      <c r="G9" s="598"/>
      <c r="H9" s="598"/>
      <c r="I9" s="598"/>
      <c r="J9" s="598"/>
    </row>
    <row r="10" spans="1:10" ht="25.5" x14ac:dyDescent="0.2">
      <c r="A10" s="288">
        <v>1</v>
      </c>
      <c r="B10" s="289" t="s">
        <v>335</v>
      </c>
      <c r="C10" s="303">
        <v>711.41507999999999</v>
      </c>
      <c r="D10" s="303">
        <v>0</v>
      </c>
      <c r="E10" s="303">
        <v>0</v>
      </c>
      <c r="F10" s="303">
        <v>0</v>
      </c>
      <c r="G10" s="303">
        <v>0</v>
      </c>
      <c r="H10" s="303">
        <v>0</v>
      </c>
      <c r="I10" s="303">
        <v>0</v>
      </c>
      <c r="J10" s="303">
        <v>711.41507999999999</v>
      </c>
    </row>
    <row r="11" spans="1:10" x14ac:dyDescent="0.2">
      <c r="A11" s="293">
        <f t="shared" ref="A11:A65" si="1">A10+1</f>
        <v>2</v>
      </c>
      <c r="B11" s="294" t="s">
        <v>920</v>
      </c>
      <c r="C11" s="258">
        <v>711.41507999999999</v>
      </c>
      <c r="D11" s="258">
        <v>0</v>
      </c>
      <c r="E11" s="258">
        <v>0</v>
      </c>
      <c r="F11" s="258">
        <v>0</v>
      </c>
      <c r="G11" s="258">
        <v>0</v>
      </c>
      <c r="H11" s="258">
        <v>0</v>
      </c>
      <c r="I11" s="258">
        <v>0</v>
      </c>
      <c r="J11" s="258">
        <v>711.41507999999999</v>
      </c>
    </row>
    <row r="12" spans="1:10" ht="38.25" hidden="1" x14ac:dyDescent="0.2">
      <c r="A12" s="293">
        <f t="shared" si="1"/>
        <v>3</v>
      </c>
      <c r="B12" s="294" t="s">
        <v>337</v>
      </c>
      <c r="C12" s="258">
        <v>0</v>
      </c>
      <c r="D12" s="258">
        <v>0</v>
      </c>
      <c r="E12" s="258">
        <v>0</v>
      </c>
      <c r="F12" s="258">
        <v>0</v>
      </c>
      <c r="G12" s="258">
        <v>0</v>
      </c>
      <c r="H12" s="258">
        <v>0</v>
      </c>
      <c r="I12" s="258">
        <v>0</v>
      </c>
      <c r="J12" s="258">
        <v>0</v>
      </c>
    </row>
    <row r="13" spans="1:10" hidden="1" x14ac:dyDescent="0.2">
      <c r="A13" s="231">
        <f t="shared" si="1"/>
        <v>4</v>
      </c>
      <c r="B13" s="238" t="s">
        <v>422</v>
      </c>
      <c r="C13" s="258">
        <v>0</v>
      </c>
      <c r="D13" s="258">
        <v>0</v>
      </c>
      <c r="E13" s="258">
        <v>0</v>
      </c>
      <c r="F13" s="258">
        <v>0</v>
      </c>
      <c r="G13" s="258">
        <v>0</v>
      </c>
      <c r="H13" s="258">
        <v>0</v>
      </c>
      <c r="I13" s="258">
        <v>0</v>
      </c>
      <c r="J13" s="258">
        <v>0</v>
      </c>
    </row>
    <row r="14" spans="1:10" ht="76.5" hidden="1" x14ac:dyDescent="0.2">
      <c r="A14" s="288">
        <f t="shared" si="1"/>
        <v>5</v>
      </c>
      <c r="B14" s="289" t="s">
        <v>1070</v>
      </c>
      <c r="C14" s="303">
        <v>0</v>
      </c>
      <c r="D14" s="303">
        <v>0</v>
      </c>
      <c r="E14" s="303">
        <v>0</v>
      </c>
      <c r="F14" s="303">
        <v>0</v>
      </c>
      <c r="G14" s="303">
        <v>0</v>
      </c>
      <c r="H14" s="303">
        <v>0</v>
      </c>
      <c r="I14" s="303">
        <v>0</v>
      </c>
      <c r="J14" s="303">
        <v>0</v>
      </c>
    </row>
    <row r="15" spans="1:10" hidden="1" x14ac:dyDescent="0.2">
      <c r="A15" s="293">
        <f t="shared" si="1"/>
        <v>6</v>
      </c>
      <c r="B15" s="294" t="s">
        <v>1047</v>
      </c>
      <c r="C15" s="258">
        <v>0</v>
      </c>
      <c r="D15" s="258">
        <v>0</v>
      </c>
      <c r="E15" s="258">
        <v>0</v>
      </c>
      <c r="F15" s="258">
        <v>0</v>
      </c>
      <c r="G15" s="258">
        <v>0</v>
      </c>
      <c r="H15" s="258">
        <v>0</v>
      </c>
      <c r="I15" s="258">
        <v>0</v>
      </c>
      <c r="J15" s="258">
        <v>0</v>
      </c>
    </row>
    <row r="16" spans="1:10" ht="25.5" hidden="1" x14ac:dyDescent="0.2">
      <c r="A16" s="231">
        <f t="shared" si="1"/>
        <v>7</v>
      </c>
      <c r="B16" s="238" t="s">
        <v>1049</v>
      </c>
      <c r="C16" s="258">
        <v>0</v>
      </c>
      <c r="D16" s="258">
        <v>0</v>
      </c>
      <c r="E16" s="258">
        <v>0</v>
      </c>
      <c r="F16" s="258">
        <v>0</v>
      </c>
      <c r="G16" s="258">
        <v>0</v>
      </c>
      <c r="H16" s="258">
        <v>0</v>
      </c>
      <c r="I16" s="258">
        <v>0</v>
      </c>
      <c r="J16" s="258">
        <v>0</v>
      </c>
    </row>
    <row r="17" spans="1:10" ht="38.25" hidden="1" x14ac:dyDescent="0.2">
      <c r="A17" s="231">
        <f t="shared" si="1"/>
        <v>8</v>
      </c>
      <c r="B17" s="238" t="s">
        <v>993</v>
      </c>
      <c r="C17" s="258">
        <v>0</v>
      </c>
      <c r="D17" s="258">
        <v>0</v>
      </c>
      <c r="E17" s="258">
        <v>0</v>
      </c>
      <c r="F17" s="258">
        <v>0</v>
      </c>
      <c r="G17" s="258">
        <v>0</v>
      </c>
      <c r="H17" s="258">
        <v>0</v>
      </c>
      <c r="I17" s="258">
        <v>0</v>
      </c>
      <c r="J17" s="258">
        <v>0</v>
      </c>
    </row>
    <row r="18" spans="1:10" ht="51" hidden="1" x14ac:dyDescent="0.2">
      <c r="A18" s="293">
        <f t="shared" si="1"/>
        <v>9</v>
      </c>
      <c r="B18" s="294" t="s">
        <v>1071</v>
      </c>
      <c r="C18" s="258">
        <v>0</v>
      </c>
      <c r="D18" s="258">
        <v>0</v>
      </c>
      <c r="E18" s="258">
        <v>0</v>
      </c>
      <c r="F18" s="258">
        <v>0</v>
      </c>
      <c r="G18" s="258">
        <v>0</v>
      </c>
      <c r="H18" s="258">
        <v>0</v>
      </c>
      <c r="I18" s="258">
        <v>0</v>
      </c>
      <c r="J18" s="258">
        <v>0</v>
      </c>
    </row>
    <row r="19" spans="1:10" ht="38.25" hidden="1" x14ac:dyDescent="0.2">
      <c r="A19" s="231">
        <f t="shared" si="1"/>
        <v>10</v>
      </c>
      <c r="B19" s="238" t="s">
        <v>395</v>
      </c>
      <c r="C19" s="258">
        <v>0</v>
      </c>
      <c r="D19" s="258">
        <v>0</v>
      </c>
      <c r="E19" s="258">
        <v>0</v>
      </c>
      <c r="F19" s="258">
        <v>0</v>
      </c>
      <c r="G19" s="258">
        <v>0</v>
      </c>
      <c r="H19" s="258">
        <v>0</v>
      </c>
      <c r="I19" s="258">
        <v>0</v>
      </c>
      <c r="J19" s="258">
        <v>0</v>
      </c>
    </row>
    <row r="20" spans="1:10" hidden="1" x14ac:dyDescent="0.2">
      <c r="A20" s="231">
        <f t="shared" si="1"/>
        <v>11</v>
      </c>
      <c r="B20" s="238" t="s">
        <v>1048</v>
      </c>
      <c r="C20" s="258">
        <v>0</v>
      </c>
      <c r="D20" s="258">
        <v>0</v>
      </c>
      <c r="E20" s="258">
        <v>0</v>
      </c>
      <c r="F20" s="258">
        <v>0</v>
      </c>
      <c r="G20" s="258">
        <v>0</v>
      </c>
      <c r="H20" s="258">
        <v>0</v>
      </c>
      <c r="I20" s="258">
        <v>0</v>
      </c>
      <c r="J20" s="258">
        <v>0</v>
      </c>
    </row>
    <row r="21" spans="1:10" hidden="1" x14ac:dyDescent="0.2">
      <c r="A21" s="231">
        <f t="shared" si="1"/>
        <v>12</v>
      </c>
      <c r="B21" s="238" t="s">
        <v>422</v>
      </c>
      <c r="C21" s="258">
        <v>0</v>
      </c>
      <c r="D21" s="258">
        <v>0</v>
      </c>
      <c r="E21" s="258">
        <v>0</v>
      </c>
      <c r="F21" s="258">
        <v>0</v>
      </c>
      <c r="G21" s="258">
        <v>0</v>
      </c>
      <c r="H21" s="258">
        <v>0</v>
      </c>
      <c r="I21" s="258">
        <v>0</v>
      </c>
      <c r="J21" s="258">
        <v>0</v>
      </c>
    </row>
    <row r="22" spans="1:10" ht="76.5" hidden="1" x14ac:dyDescent="0.2">
      <c r="A22" s="288">
        <f t="shared" si="1"/>
        <v>13</v>
      </c>
      <c r="B22" s="289" t="s">
        <v>1072</v>
      </c>
      <c r="C22" s="303">
        <v>0</v>
      </c>
      <c r="D22" s="303">
        <v>0</v>
      </c>
      <c r="E22" s="303">
        <v>0</v>
      </c>
      <c r="F22" s="303">
        <v>0</v>
      </c>
      <c r="G22" s="303">
        <v>0</v>
      </c>
      <c r="H22" s="303">
        <v>0</v>
      </c>
      <c r="I22" s="303">
        <v>0</v>
      </c>
      <c r="J22" s="303">
        <v>0</v>
      </c>
    </row>
    <row r="23" spans="1:10" hidden="1" x14ac:dyDescent="0.2">
      <c r="A23" s="231">
        <f t="shared" si="1"/>
        <v>14</v>
      </c>
      <c r="B23" s="238" t="s">
        <v>1047</v>
      </c>
      <c r="C23" s="258">
        <v>0</v>
      </c>
      <c r="D23" s="258">
        <v>0</v>
      </c>
      <c r="E23" s="258">
        <v>0</v>
      </c>
      <c r="F23" s="258">
        <v>0</v>
      </c>
      <c r="G23" s="258">
        <v>0</v>
      </c>
      <c r="H23" s="258">
        <v>0</v>
      </c>
      <c r="I23" s="258">
        <v>0</v>
      </c>
      <c r="J23" s="258">
        <v>0</v>
      </c>
    </row>
    <row r="24" spans="1:10" ht="38.25" hidden="1" x14ac:dyDescent="0.2">
      <c r="A24" s="231">
        <f t="shared" si="1"/>
        <v>15</v>
      </c>
      <c r="B24" s="238" t="s">
        <v>395</v>
      </c>
      <c r="C24" s="258">
        <v>0</v>
      </c>
      <c r="D24" s="258">
        <v>0</v>
      </c>
      <c r="E24" s="258">
        <v>0</v>
      </c>
      <c r="F24" s="258">
        <v>0</v>
      </c>
      <c r="G24" s="258">
        <v>0</v>
      </c>
      <c r="H24" s="258">
        <v>0</v>
      </c>
      <c r="I24" s="258">
        <v>0</v>
      </c>
      <c r="J24" s="258">
        <v>0</v>
      </c>
    </row>
    <row r="25" spans="1:10" hidden="1" x14ac:dyDescent="0.2">
      <c r="A25" s="231">
        <f t="shared" si="1"/>
        <v>16</v>
      </c>
      <c r="B25" s="238" t="s">
        <v>1048</v>
      </c>
      <c r="C25" s="258">
        <v>0</v>
      </c>
      <c r="D25" s="258">
        <v>0</v>
      </c>
      <c r="E25" s="258">
        <v>0</v>
      </c>
      <c r="F25" s="258">
        <v>0</v>
      </c>
      <c r="G25" s="258">
        <v>0</v>
      </c>
      <c r="H25" s="258">
        <v>0</v>
      </c>
      <c r="I25" s="258">
        <v>0</v>
      </c>
      <c r="J25" s="258">
        <v>0</v>
      </c>
    </row>
    <row r="26" spans="1:10" ht="25.5" hidden="1" x14ac:dyDescent="0.2">
      <c r="A26" s="231">
        <f t="shared" si="1"/>
        <v>17</v>
      </c>
      <c r="B26" s="238" t="s">
        <v>1049</v>
      </c>
      <c r="C26" s="258">
        <v>0</v>
      </c>
      <c r="D26" s="258">
        <v>0</v>
      </c>
      <c r="E26" s="258">
        <v>0</v>
      </c>
      <c r="F26" s="258">
        <v>0</v>
      </c>
      <c r="G26" s="258">
        <v>0</v>
      </c>
      <c r="H26" s="258">
        <v>0</v>
      </c>
      <c r="I26" s="258">
        <v>0</v>
      </c>
      <c r="J26" s="258">
        <v>0</v>
      </c>
    </row>
    <row r="27" spans="1:10" hidden="1" x14ac:dyDescent="0.2">
      <c r="A27" s="231">
        <f t="shared" si="1"/>
        <v>18</v>
      </c>
      <c r="B27" s="238" t="s">
        <v>422</v>
      </c>
      <c r="C27" s="258">
        <v>0</v>
      </c>
      <c r="D27" s="258">
        <v>0</v>
      </c>
      <c r="E27" s="258">
        <v>0</v>
      </c>
      <c r="F27" s="258">
        <v>0</v>
      </c>
      <c r="G27" s="258">
        <v>0</v>
      </c>
      <c r="H27" s="258">
        <v>0</v>
      </c>
      <c r="I27" s="258">
        <v>0</v>
      </c>
      <c r="J27" s="258">
        <v>0</v>
      </c>
    </row>
    <row r="28" spans="1:10" ht="51" hidden="1" x14ac:dyDescent="0.2">
      <c r="A28" s="288">
        <f>A27+1</f>
        <v>19</v>
      </c>
      <c r="B28" s="289" t="s">
        <v>66</v>
      </c>
      <c r="C28" s="303">
        <v>0</v>
      </c>
      <c r="D28" s="303">
        <v>0</v>
      </c>
      <c r="E28" s="303">
        <v>0</v>
      </c>
      <c r="F28" s="303">
        <v>0</v>
      </c>
      <c r="G28" s="303">
        <v>0</v>
      </c>
      <c r="H28" s="303">
        <v>0</v>
      </c>
      <c r="I28" s="303">
        <v>0</v>
      </c>
      <c r="J28" s="303">
        <v>0</v>
      </c>
    </row>
    <row r="29" spans="1:10" hidden="1" x14ac:dyDescent="0.2">
      <c r="A29" s="231">
        <f t="shared" si="1"/>
        <v>20</v>
      </c>
      <c r="B29" s="238" t="s">
        <v>1047</v>
      </c>
      <c r="C29" s="258">
        <v>0</v>
      </c>
      <c r="D29" s="258">
        <v>0</v>
      </c>
      <c r="E29" s="258">
        <v>0</v>
      </c>
      <c r="F29" s="258">
        <v>0</v>
      </c>
      <c r="G29" s="258">
        <v>0</v>
      </c>
      <c r="H29" s="258">
        <v>0</v>
      </c>
      <c r="I29" s="258">
        <v>0</v>
      </c>
      <c r="J29" s="258">
        <v>0</v>
      </c>
    </row>
    <row r="30" spans="1:10" ht="38.25" hidden="1" x14ac:dyDescent="0.2">
      <c r="A30" s="231">
        <f t="shared" si="1"/>
        <v>21</v>
      </c>
      <c r="B30" s="238" t="s">
        <v>395</v>
      </c>
      <c r="C30" s="258">
        <v>0</v>
      </c>
      <c r="D30" s="258">
        <v>0</v>
      </c>
      <c r="E30" s="258">
        <v>0</v>
      </c>
      <c r="F30" s="258">
        <v>0</v>
      </c>
      <c r="G30" s="258">
        <v>0</v>
      </c>
      <c r="H30" s="258">
        <v>0</v>
      </c>
      <c r="I30" s="258">
        <v>0</v>
      </c>
      <c r="J30" s="258">
        <v>0</v>
      </c>
    </row>
    <row r="31" spans="1:10" hidden="1" x14ac:dyDescent="0.2">
      <c r="A31" s="231">
        <f t="shared" si="1"/>
        <v>22</v>
      </c>
      <c r="B31" s="238" t="s">
        <v>1048</v>
      </c>
      <c r="C31" s="258">
        <v>0</v>
      </c>
      <c r="D31" s="258">
        <v>0</v>
      </c>
      <c r="E31" s="258">
        <v>0</v>
      </c>
      <c r="F31" s="258">
        <v>0</v>
      </c>
      <c r="G31" s="258">
        <v>0</v>
      </c>
      <c r="H31" s="258">
        <v>0</v>
      </c>
      <c r="I31" s="258">
        <v>0</v>
      </c>
      <c r="J31" s="258">
        <v>0</v>
      </c>
    </row>
    <row r="32" spans="1:10" ht="25.5" hidden="1" x14ac:dyDescent="0.2">
      <c r="A32" s="231">
        <f t="shared" si="1"/>
        <v>23</v>
      </c>
      <c r="B32" s="238" t="s">
        <v>1049</v>
      </c>
      <c r="C32" s="258">
        <v>0</v>
      </c>
      <c r="D32" s="258">
        <v>0</v>
      </c>
      <c r="E32" s="258">
        <v>0</v>
      </c>
      <c r="F32" s="258">
        <v>0</v>
      </c>
      <c r="G32" s="258">
        <v>0</v>
      </c>
      <c r="H32" s="258">
        <v>0</v>
      </c>
      <c r="I32" s="258">
        <v>0</v>
      </c>
      <c r="J32" s="258">
        <v>0</v>
      </c>
    </row>
    <row r="33" spans="1:10" hidden="1" x14ac:dyDescent="0.2">
      <c r="A33" s="231">
        <f t="shared" si="1"/>
        <v>24</v>
      </c>
      <c r="B33" s="238" t="s">
        <v>422</v>
      </c>
      <c r="C33" s="258">
        <v>0</v>
      </c>
      <c r="D33" s="258">
        <v>0</v>
      </c>
      <c r="E33" s="258">
        <v>0</v>
      </c>
      <c r="F33" s="258">
        <v>0</v>
      </c>
      <c r="G33" s="258">
        <v>0</v>
      </c>
      <c r="H33" s="258">
        <v>0</v>
      </c>
      <c r="I33" s="258">
        <v>0</v>
      </c>
      <c r="J33" s="258">
        <v>0</v>
      </c>
    </row>
    <row r="34" spans="1:10" ht="51" x14ac:dyDescent="0.2">
      <c r="A34" s="288">
        <f>A33+1</f>
        <v>25</v>
      </c>
      <c r="B34" s="289" t="s">
        <v>70</v>
      </c>
      <c r="C34" s="303">
        <v>33376.127560000001</v>
      </c>
      <c r="D34" s="303">
        <v>1400</v>
      </c>
      <c r="E34" s="303">
        <v>3595</v>
      </c>
      <c r="F34" s="303">
        <v>1100</v>
      </c>
      <c r="G34" s="303">
        <v>0</v>
      </c>
      <c r="H34" s="303">
        <v>0</v>
      </c>
      <c r="I34" s="303">
        <v>0</v>
      </c>
      <c r="J34" s="303">
        <v>39471.127560000001</v>
      </c>
    </row>
    <row r="35" spans="1:10" ht="38.25" x14ac:dyDescent="0.2">
      <c r="A35" s="236">
        <f t="shared" si="1"/>
        <v>26</v>
      </c>
      <c r="B35" s="324" t="s">
        <v>421</v>
      </c>
      <c r="C35" s="325">
        <v>31737.816989999999</v>
      </c>
      <c r="D35" s="325">
        <v>0</v>
      </c>
      <c r="E35" s="325">
        <v>0</v>
      </c>
      <c r="F35" s="325">
        <v>0</v>
      </c>
      <c r="G35" s="325">
        <v>0</v>
      </c>
      <c r="H35" s="325">
        <v>0</v>
      </c>
      <c r="I35" s="325">
        <v>0</v>
      </c>
      <c r="J35" s="325">
        <v>31737.816989999999</v>
      </c>
    </row>
    <row r="36" spans="1:10" ht="38.25" hidden="1" x14ac:dyDescent="0.2">
      <c r="A36" s="231">
        <f t="shared" si="1"/>
        <v>27</v>
      </c>
      <c r="B36" s="238" t="s">
        <v>934</v>
      </c>
      <c r="C36" s="258">
        <v>0</v>
      </c>
      <c r="D36" s="258">
        <v>0</v>
      </c>
      <c r="E36" s="258">
        <v>0</v>
      </c>
      <c r="F36" s="258">
        <v>0</v>
      </c>
      <c r="G36" s="258">
        <v>0</v>
      </c>
      <c r="H36" s="258">
        <v>0</v>
      </c>
      <c r="I36" s="258">
        <v>0</v>
      </c>
      <c r="J36" s="258">
        <v>0</v>
      </c>
    </row>
    <row r="37" spans="1:10" ht="38.25" x14ac:dyDescent="0.2">
      <c r="A37" s="231">
        <f t="shared" si="1"/>
        <v>28</v>
      </c>
      <c r="B37" s="238" t="s">
        <v>395</v>
      </c>
      <c r="C37" s="260">
        <v>31737.816989999999</v>
      </c>
      <c r="D37" s="258">
        <v>0</v>
      </c>
      <c r="E37" s="258">
        <v>0</v>
      </c>
      <c r="F37" s="258">
        <v>0</v>
      </c>
      <c r="G37" s="258">
        <v>0</v>
      </c>
      <c r="H37" s="258">
        <v>0</v>
      </c>
      <c r="I37" s="258">
        <v>0</v>
      </c>
      <c r="J37" s="260">
        <v>31737.816989999999</v>
      </c>
    </row>
    <row r="38" spans="1:10" ht="63.75" hidden="1" x14ac:dyDescent="0.2">
      <c r="A38" s="231">
        <f t="shared" si="1"/>
        <v>29</v>
      </c>
      <c r="B38" s="238" t="s">
        <v>320</v>
      </c>
      <c r="C38" s="258">
        <v>0</v>
      </c>
      <c r="D38" s="258">
        <v>0</v>
      </c>
      <c r="E38" s="258">
        <v>0</v>
      </c>
      <c r="F38" s="258">
        <v>0</v>
      </c>
      <c r="G38" s="258">
        <v>0</v>
      </c>
      <c r="H38" s="258">
        <v>0</v>
      </c>
      <c r="I38" s="258">
        <v>0</v>
      </c>
      <c r="J38" s="258">
        <v>0</v>
      </c>
    </row>
    <row r="39" spans="1:10" ht="63.75" hidden="1" x14ac:dyDescent="0.2">
      <c r="A39" s="293">
        <f t="shared" si="1"/>
        <v>30</v>
      </c>
      <c r="B39" s="294" t="s">
        <v>321</v>
      </c>
      <c r="C39" s="258">
        <v>0</v>
      </c>
      <c r="D39" s="258">
        <v>0</v>
      </c>
      <c r="E39" s="258">
        <v>0</v>
      </c>
      <c r="F39" s="258">
        <v>0</v>
      </c>
      <c r="G39" s="258">
        <v>0</v>
      </c>
      <c r="H39" s="258">
        <v>0</v>
      </c>
      <c r="I39" s="258">
        <v>0</v>
      </c>
      <c r="J39" s="258">
        <v>0</v>
      </c>
    </row>
    <row r="40" spans="1:10" ht="63.75" hidden="1" x14ac:dyDescent="0.2">
      <c r="A40" s="293">
        <f t="shared" si="1"/>
        <v>31</v>
      </c>
      <c r="B40" s="294" t="s">
        <v>322</v>
      </c>
      <c r="C40" s="258">
        <v>0</v>
      </c>
      <c r="D40" s="258">
        <v>0</v>
      </c>
      <c r="E40" s="258">
        <v>0</v>
      </c>
      <c r="F40" s="258">
        <v>0</v>
      </c>
      <c r="G40" s="258">
        <v>0</v>
      </c>
      <c r="H40" s="258">
        <v>0</v>
      </c>
      <c r="I40" s="258">
        <v>0</v>
      </c>
      <c r="J40" s="258">
        <v>0</v>
      </c>
    </row>
    <row r="41" spans="1:10" ht="51" hidden="1" x14ac:dyDescent="0.2">
      <c r="A41" s="231">
        <f t="shared" si="1"/>
        <v>32</v>
      </c>
      <c r="B41" s="238" t="s">
        <v>323</v>
      </c>
      <c r="C41" s="258">
        <v>0</v>
      </c>
      <c r="D41" s="258">
        <v>0</v>
      </c>
      <c r="E41" s="258">
        <v>0</v>
      </c>
      <c r="F41" s="258">
        <v>0</v>
      </c>
      <c r="G41" s="258">
        <v>0</v>
      </c>
      <c r="H41" s="258">
        <v>0</v>
      </c>
      <c r="I41" s="258">
        <v>0</v>
      </c>
      <c r="J41" s="258">
        <v>0</v>
      </c>
    </row>
    <row r="42" spans="1:10" ht="89.25" hidden="1" x14ac:dyDescent="0.2">
      <c r="A42" s="231">
        <f t="shared" si="1"/>
        <v>33</v>
      </c>
      <c r="B42" s="238" t="s">
        <v>324</v>
      </c>
      <c r="C42" s="258">
        <v>0</v>
      </c>
      <c r="D42" s="258">
        <v>0</v>
      </c>
      <c r="E42" s="258">
        <v>0</v>
      </c>
      <c r="F42" s="258">
        <v>0</v>
      </c>
      <c r="G42" s="258">
        <v>0</v>
      </c>
      <c r="H42" s="258">
        <v>0</v>
      </c>
      <c r="I42" s="258">
        <v>0</v>
      </c>
      <c r="J42" s="258">
        <v>0</v>
      </c>
    </row>
    <row r="43" spans="1:10" ht="76.5" hidden="1" x14ac:dyDescent="0.2">
      <c r="A43" s="231">
        <f t="shared" si="1"/>
        <v>34</v>
      </c>
      <c r="B43" s="294" t="s">
        <v>325</v>
      </c>
      <c r="C43" s="258">
        <v>0</v>
      </c>
      <c r="D43" s="258">
        <v>0</v>
      </c>
      <c r="E43" s="258">
        <v>0</v>
      </c>
      <c r="F43" s="258">
        <v>0</v>
      </c>
      <c r="G43" s="258">
        <v>0</v>
      </c>
      <c r="H43" s="258">
        <v>0</v>
      </c>
      <c r="I43" s="258">
        <v>0</v>
      </c>
      <c r="J43" s="258">
        <v>0</v>
      </c>
    </row>
    <row r="44" spans="1:10" ht="38.25" hidden="1" x14ac:dyDescent="0.2">
      <c r="A44" s="231">
        <f t="shared" si="1"/>
        <v>35</v>
      </c>
      <c r="B44" s="238" t="s">
        <v>326</v>
      </c>
      <c r="C44" s="258">
        <v>0</v>
      </c>
      <c r="D44" s="258">
        <v>0</v>
      </c>
      <c r="E44" s="258">
        <v>0</v>
      </c>
      <c r="F44" s="258">
        <v>0</v>
      </c>
      <c r="G44" s="258">
        <v>0</v>
      </c>
      <c r="H44" s="258">
        <v>0</v>
      </c>
      <c r="I44" s="258">
        <v>0</v>
      </c>
      <c r="J44" s="258">
        <v>0</v>
      </c>
    </row>
    <row r="45" spans="1:10" ht="51" hidden="1" x14ac:dyDescent="0.2">
      <c r="A45" s="231">
        <f t="shared" si="1"/>
        <v>36</v>
      </c>
      <c r="B45" s="238" t="s">
        <v>936</v>
      </c>
      <c r="C45" s="258">
        <v>0</v>
      </c>
      <c r="D45" s="258">
        <v>0</v>
      </c>
      <c r="E45" s="258">
        <v>0</v>
      </c>
      <c r="F45" s="258">
        <v>0</v>
      </c>
      <c r="G45" s="258">
        <v>0</v>
      </c>
      <c r="H45" s="258">
        <v>0</v>
      </c>
      <c r="I45" s="258">
        <v>0</v>
      </c>
      <c r="J45" s="258">
        <v>0</v>
      </c>
    </row>
    <row r="46" spans="1:10" hidden="1" x14ac:dyDescent="0.2">
      <c r="A46" s="231">
        <f t="shared" si="1"/>
        <v>37</v>
      </c>
      <c r="B46" s="238" t="s">
        <v>422</v>
      </c>
      <c r="C46" s="258">
        <v>0</v>
      </c>
      <c r="D46" s="258">
        <v>0</v>
      </c>
      <c r="E46" s="258">
        <v>0</v>
      </c>
      <c r="F46" s="258">
        <v>0</v>
      </c>
      <c r="G46" s="258">
        <v>0</v>
      </c>
      <c r="H46" s="258">
        <v>0</v>
      </c>
      <c r="I46" s="258">
        <v>0</v>
      </c>
      <c r="J46" s="258">
        <v>0</v>
      </c>
    </row>
    <row r="47" spans="1:10" ht="38.25" hidden="1" x14ac:dyDescent="0.2">
      <c r="A47" s="236">
        <f t="shared" si="1"/>
        <v>38</v>
      </c>
      <c r="B47" s="324" t="s">
        <v>423</v>
      </c>
      <c r="C47" s="325">
        <v>0</v>
      </c>
      <c r="D47" s="325">
        <v>0</v>
      </c>
      <c r="E47" s="325">
        <v>0</v>
      </c>
      <c r="F47" s="325">
        <v>0</v>
      </c>
      <c r="G47" s="325">
        <v>0</v>
      </c>
      <c r="H47" s="325">
        <v>0</v>
      </c>
      <c r="I47" s="325">
        <v>0</v>
      </c>
      <c r="J47" s="325">
        <v>0</v>
      </c>
    </row>
    <row r="48" spans="1:10" ht="25.5" hidden="1" x14ac:dyDescent="0.2">
      <c r="A48" s="293">
        <f t="shared" si="1"/>
        <v>39</v>
      </c>
      <c r="B48" s="294" t="s">
        <v>327</v>
      </c>
      <c r="C48" s="258">
        <v>0</v>
      </c>
      <c r="D48" s="258">
        <v>0</v>
      </c>
      <c r="E48" s="258">
        <v>0</v>
      </c>
      <c r="F48" s="258">
        <v>0</v>
      </c>
      <c r="G48" s="258">
        <v>0</v>
      </c>
      <c r="H48" s="258">
        <v>0</v>
      </c>
      <c r="I48" s="258">
        <v>0</v>
      </c>
      <c r="J48" s="258">
        <v>0</v>
      </c>
    </row>
    <row r="49" spans="1:10" ht="51" hidden="1" x14ac:dyDescent="0.2">
      <c r="A49" s="231">
        <f t="shared" si="1"/>
        <v>40</v>
      </c>
      <c r="B49" s="238" t="s">
        <v>1050</v>
      </c>
      <c r="C49" s="258">
        <v>0</v>
      </c>
      <c r="D49" s="258">
        <v>0</v>
      </c>
      <c r="E49" s="258">
        <v>0</v>
      </c>
      <c r="F49" s="258">
        <v>0</v>
      </c>
      <c r="G49" s="258">
        <v>0</v>
      </c>
      <c r="H49" s="258">
        <v>0</v>
      </c>
      <c r="I49" s="258">
        <v>0</v>
      </c>
      <c r="J49" s="258">
        <v>0</v>
      </c>
    </row>
    <row r="50" spans="1:10" ht="51" hidden="1" x14ac:dyDescent="0.2">
      <c r="A50" s="231">
        <f t="shared" si="1"/>
        <v>41</v>
      </c>
      <c r="B50" s="238" t="s">
        <v>1073</v>
      </c>
      <c r="C50" s="258">
        <v>0</v>
      </c>
      <c r="D50" s="258">
        <v>0</v>
      </c>
      <c r="E50" s="258">
        <v>0</v>
      </c>
      <c r="F50" s="258">
        <v>0</v>
      </c>
      <c r="G50" s="258">
        <v>0</v>
      </c>
      <c r="H50" s="258">
        <v>0</v>
      </c>
      <c r="I50" s="258">
        <v>0</v>
      </c>
      <c r="J50" s="258">
        <v>0</v>
      </c>
    </row>
    <row r="51" spans="1:10" ht="38.25" hidden="1" x14ac:dyDescent="0.2">
      <c r="A51" s="231">
        <f t="shared" si="1"/>
        <v>42</v>
      </c>
      <c r="B51" s="238" t="s">
        <v>345</v>
      </c>
      <c r="C51" s="258">
        <v>0</v>
      </c>
      <c r="D51" s="258">
        <v>0</v>
      </c>
      <c r="E51" s="258">
        <v>0</v>
      </c>
      <c r="F51" s="258">
        <v>0</v>
      </c>
      <c r="G51" s="258">
        <v>0</v>
      </c>
      <c r="H51" s="258">
        <v>0</v>
      </c>
      <c r="I51" s="258">
        <v>0</v>
      </c>
      <c r="J51" s="258">
        <v>0</v>
      </c>
    </row>
    <row r="52" spans="1:10" ht="51" hidden="1" x14ac:dyDescent="0.2">
      <c r="A52" s="293">
        <f t="shared" si="1"/>
        <v>43</v>
      </c>
      <c r="B52" s="294" t="s">
        <v>346</v>
      </c>
      <c r="C52" s="258">
        <v>0</v>
      </c>
      <c r="D52" s="258">
        <v>0</v>
      </c>
      <c r="E52" s="258">
        <v>0</v>
      </c>
      <c r="F52" s="258">
        <v>0</v>
      </c>
      <c r="G52" s="258">
        <v>0</v>
      </c>
      <c r="H52" s="258">
        <v>0</v>
      </c>
      <c r="I52" s="258">
        <v>0</v>
      </c>
      <c r="J52" s="258">
        <v>0</v>
      </c>
    </row>
    <row r="53" spans="1:10" hidden="1" x14ac:dyDescent="0.2">
      <c r="A53" s="231">
        <f t="shared" si="1"/>
        <v>44</v>
      </c>
      <c r="B53" s="238" t="s">
        <v>347</v>
      </c>
      <c r="C53" s="258">
        <v>0</v>
      </c>
      <c r="D53" s="258">
        <v>0</v>
      </c>
      <c r="E53" s="258">
        <v>0</v>
      </c>
      <c r="F53" s="258">
        <v>0</v>
      </c>
      <c r="G53" s="258">
        <v>0</v>
      </c>
      <c r="H53" s="258">
        <v>0</v>
      </c>
      <c r="I53" s="258">
        <v>0</v>
      </c>
      <c r="J53" s="258">
        <v>0</v>
      </c>
    </row>
    <row r="54" spans="1:10" ht="51" hidden="1" x14ac:dyDescent="0.2">
      <c r="A54" s="231">
        <f t="shared" si="1"/>
        <v>45</v>
      </c>
      <c r="B54" s="238" t="s">
        <v>1052</v>
      </c>
      <c r="C54" s="258">
        <v>0</v>
      </c>
      <c r="D54" s="258">
        <v>0</v>
      </c>
      <c r="E54" s="258">
        <v>0</v>
      </c>
      <c r="F54" s="258">
        <v>0</v>
      </c>
      <c r="G54" s="258">
        <v>0</v>
      </c>
      <c r="H54" s="258">
        <v>0</v>
      </c>
      <c r="I54" s="258">
        <v>0</v>
      </c>
      <c r="J54" s="258">
        <v>0</v>
      </c>
    </row>
    <row r="55" spans="1:10" hidden="1" x14ac:dyDescent="0.2">
      <c r="A55" s="231">
        <f t="shared" si="1"/>
        <v>46</v>
      </c>
      <c r="B55" s="238" t="s">
        <v>422</v>
      </c>
      <c r="C55" s="258">
        <v>0</v>
      </c>
      <c r="D55" s="258">
        <v>0</v>
      </c>
      <c r="E55" s="258">
        <v>0</v>
      </c>
      <c r="F55" s="258">
        <v>0</v>
      </c>
      <c r="G55" s="258">
        <v>0</v>
      </c>
      <c r="H55" s="258">
        <v>0</v>
      </c>
      <c r="I55" s="258">
        <v>0</v>
      </c>
      <c r="J55" s="258">
        <v>0</v>
      </c>
    </row>
    <row r="56" spans="1:10" ht="25.5" x14ac:dyDescent="0.2">
      <c r="A56" s="236">
        <f t="shared" si="1"/>
        <v>47</v>
      </c>
      <c r="B56" s="324" t="s">
        <v>424</v>
      </c>
      <c r="C56" s="325">
        <v>1638.3105700000006</v>
      </c>
      <c r="D56" s="325">
        <v>1400</v>
      </c>
      <c r="E56" s="325">
        <v>3595</v>
      </c>
      <c r="F56" s="325">
        <v>1100</v>
      </c>
      <c r="G56" s="325">
        <v>0</v>
      </c>
      <c r="H56" s="325">
        <v>0</v>
      </c>
      <c r="I56" s="325">
        <v>0</v>
      </c>
      <c r="J56" s="325">
        <v>7733.3105700000006</v>
      </c>
    </row>
    <row r="57" spans="1:10" ht="38.25" hidden="1" x14ac:dyDescent="0.2">
      <c r="A57" s="231">
        <f t="shared" si="1"/>
        <v>48</v>
      </c>
      <c r="B57" s="238" t="s">
        <v>425</v>
      </c>
      <c r="C57" s="258">
        <v>0</v>
      </c>
      <c r="D57" s="258">
        <v>0</v>
      </c>
      <c r="E57" s="258">
        <v>0</v>
      </c>
      <c r="F57" s="258">
        <v>0</v>
      </c>
      <c r="G57" s="258">
        <v>0</v>
      </c>
      <c r="H57" s="258">
        <v>0</v>
      </c>
      <c r="I57" s="258">
        <v>0</v>
      </c>
      <c r="J57" s="258">
        <v>0</v>
      </c>
    </row>
    <row r="58" spans="1:10" ht="25.5" x14ac:dyDescent="0.2">
      <c r="A58" s="231">
        <f t="shared" si="1"/>
        <v>49</v>
      </c>
      <c r="B58" s="238" t="s">
        <v>329</v>
      </c>
      <c r="C58" s="258">
        <v>1638.3105700000006</v>
      </c>
      <c r="D58" s="258">
        <v>1400</v>
      </c>
      <c r="E58" s="258">
        <v>3595</v>
      </c>
      <c r="F58" s="258">
        <v>1100</v>
      </c>
      <c r="G58" s="258">
        <v>0</v>
      </c>
      <c r="H58" s="258">
        <v>0</v>
      </c>
      <c r="I58" s="258">
        <v>0</v>
      </c>
      <c r="J58" s="258">
        <v>7733.3105700000006</v>
      </c>
    </row>
    <row r="59" spans="1:10" hidden="1" x14ac:dyDescent="0.2">
      <c r="A59" s="231">
        <f t="shared" si="1"/>
        <v>50</v>
      </c>
      <c r="B59" s="238" t="s">
        <v>951</v>
      </c>
      <c r="C59" s="258">
        <v>0</v>
      </c>
      <c r="D59" s="258">
        <v>0</v>
      </c>
      <c r="E59" s="258">
        <v>0</v>
      </c>
      <c r="F59" s="258">
        <v>0</v>
      </c>
      <c r="G59" s="258">
        <v>0</v>
      </c>
      <c r="H59" s="258">
        <v>0</v>
      </c>
      <c r="I59" s="258">
        <v>0</v>
      </c>
      <c r="J59" s="258">
        <v>0</v>
      </c>
    </row>
    <row r="60" spans="1:10" ht="76.5" hidden="1" x14ac:dyDescent="0.2">
      <c r="A60" s="231">
        <f t="shared" si="1"/>
        <v>51</v>
      </c>
      <c r="B60" s="238" t="s">
        <v>952</v>
      </c>
      <c r="C60" s="258">
        <v>0</v>
      </c>
      <c r="D60" s="258">
        <v>0</v>
      </c>
      <c r="E60" s="258">
        <v>0</v>
      </c>
      <c r="F60" s="258">
        <v>0</v>
      </c>
      <c r="G60" s="258">
        <v>0</v>
      </c>
      <c r="H60" s="258">
        <v>0</v>
      </c>
      <c r="I60" s="258">
        <v>0</v>
      </c>
      <c r="J60" s="258">
        <v>0</v>
      </c>
    </row>
    <row r="61" spans="1:10" ht="25.5" hidden="1" x14ac:dyDescent="0.2">
      <c r="A61" s="231">
        <f t="shared" si="1"/>
        <v>52</v>
      </c>
      <c r="B61" s="238" t="s">
        <v>330</v>
      </c>
      <c r="C61" s="258">
        <v>0</v>
      </c>
      <c r="D61" s="258">
        <v>0</v>
      </c>
      <c r="E61" s="258">
        <v>0</v>
      </c>
      <c r="F61" s="258">
        <v>0</v>
      </c>
      <c r="G61" s="258">
        <v>0</v>
      </c>
      <c r="H61" s="258">
        <v>0</v>
      </c>
      <c r="I61" s="258">
        <v>0</v>
      </c>
      <c r="J61" s="258">
        <v>0</v>
      </c>
    </row>
    <row r="62" spans="1:10" hidden="1" x14ac:dyDescent="0.2">
      <c r="A62" s="231">
        <f t="shared" si="1"/>
        <v>53</v>
      </c>
      <c r="B62" s="238" t="s">
        <v>422</v>
      </c>
      <c r="C62" s="258">
        <v>0</v>
      </c>
      <c r="D62" s="258">
        <v>0</v>
      </c>
      <c r="E62" s="258">
        <v>0</v>
      </c>
      <c r="F62" s="258">
        <v>0</v>
      </c>
      <c r="G62" s="258">
        <v>0</v>
      </c>
      <c r="H62" s="258">
        <v>0</v>
      </c>
      <c r="I62" s="258">
        <v>0</v>
      </c>
      <c r="J62" s="258">
        <v>0</v>
      </c>
    </row>
    <row r="63" spans="1:10" ht="51" hidden="1" x14ac:dyDescent="0.2">
      <c r="A63" s="288">
        <f t="shared" si="1"/>
        <v>54</v>
      </c>
      <c r="B63" s="289" t="s">
        <v>75</v>
      </c>
      <c r="C63" s="303">
        <v>0</v>
      </c>
      <c r="D63" s="303">
        <v>0</v>
      </c>
      <c r="E63" s="303">
        <v>0</v>
      </c>
      <c r="F63" s="303">
        <v>0</v>
      </c>
      <c r="G63" s="303">
        <v>0</v>
      </c>
      <c r="H63" s="303">
        <v>0</v>
      </c>
      <c r="I63" s="303">
        <v>0</v>
      </c>
      <c r="J63" s="303">
        <v>0</v>
      </c>
    </row>
    <row r="64" spans="1:10" x14ac:dyDescent="0.2">
      <c r="A64" s="288">
        <f t="shared" si="1"/>
        <v>55</v>
      </c>
      <c r="B64" s="289" t="s">
        <v>146</v>
      </c>
      <c r="C64" s="303">
        <v>39.823310000000049</v>
      </c>
      <c r="D64" s="303">
        <v>13.92557</v>
      </c>
      <c r="E64" s="303">
        <v>256.50124</v>
      </c>
      <c r="F64" s="303">
        <v>0</v>
      </c>
      <c r="G64" s="303">
        <v>0</v>
      </c>
      <c r="H64" s="303">
        <v>0</v>
      </c>
      <c r="I64" s="303">
        <v>0</v>
      </c>
      <c r="J64" s="303">
        <v>310.25012000000004</v>
      </c>
    </row>
    <row r="65" spans="1:10" x14ac:dyDescent="0.2">
      <c r="A65" s="234">
        <f t="shared" si="1"/>
        <v>56</v>
      </c>
      <c r="B65" s="278" t="s">
        <v>30</v>
      </c>
      <c r="C65" s="279">
        <v>34127.365949999999</v>
      </c>
      <c r="D65" s="279">
        <v>1413.9255700000001</v>
      </c>
      <c r="E65" s="279">
        <v>3851.5012400000001</v>
      </c>
      <c r="F65" s="279">
        <v>1100</v>
      </c>
      <c r="G65" s="279">
        <v>0</v>
      </c>
      <c r="H65" s="279">
        <v>0</v>
      </c>
      <c r="I65" s="279">
        <v>0</v>
      </c>
      <c r="J65" s="279">
        <v>40492.792759999997</v>
      </c>
    </row>
    <row r="66" spans="1:10" x14ac:dyDescent="0.2">
      <c r="A66" s="598" t="s">
        <v>58</v>
      </c>
      <c r="B66" s="598"/>
      <c r="C66" s="598"/>
      <c r="D66" s="598"/>
      <c r="E66" s="598"/>
      <c r="F66" s="598"/>
      <c r="G66" s="598"/>
      <c r="H66" s="598"/>
      <c r="I66" s="598"/>
      <c r="J66" s="598"/>
    </row>
    <row r="67" spans="1:10" ht="76.5" hidden="1" x14ac:dyDescent="0.2">
      <c r="A67" s="288">
        <f>A65+1</f>
        <v>57</v>
      </c>
      <c r="B67" s="289" t="s">
        <v>365</v>
      </c>
      <c r="C67" s="303">
        <f>SUM(C68:C72)</f>
        <v>0</v>
      </c>
      <c r="D67" s="303">
        <f>SUM(D68:D72)</f>
        <v>0</v>
      </c>
      <c r="E67" s="303">
        <f t="shared" ref="E67:I67" si="2">SUM(E68:E72)</f>
        <v>0</v>
      </c>
      <c r="F67" s="303">
        <f t="shared" si="2"/>
        <v>0</v>
      </c>
      <c r="G67" s="303">
        <f t="shared" si="2"/>
        <v>0</v>
      </c>
      <c r="H67" s="303">
        <f t="shared" si="2"/>
        <v>0</v>
      </c>
      <c r="I67" s="303">
        <f t="shared" si="2"/>
        <v>0</v>
      </c>
      <c r="J67" s="303">
        <f>SUM(C67:I67)</f>
        <v>0</v>
      </c>
    </row>
    <row r="68" spans="1:10" ht="51" hidden="1" x14ac:dyDescent="0.2">
      <c r="A68" s="293">
        <f>A67+1</f>
        <v>58</v>
      </c>
      <c r="B68" s="294" t="s">
        <v>366</v>
      </c>
      <c r="C68" s="258">
        <v>0</v>
      </c>
      <c r="D68" s="258">
        <v>0</v>
      </c>
      <c r="E68" s="258">
        <v>0</v>
      </c>
      <c r="F68" s="258">
        <v>0</v>
      </c>
      <c r="G68" s="258">
        <v>0</v>
      </c>
      <c r="H68" s="258">
        <v>0</v>
      </c>
      <c r="I68" s="258">
        <v>0</v>
      </c>
      <c r="J68" s="258">
        <f>SUM(C68:I68)</f>
        <v>0</v>
      </c>
    </row>
    <row r="69" spans="1:10" ht="38.25" hidden="1" x14ac:dyDescent="0.2">
      <c r="A69" s="293">
        <f t="shared" ref="A69:A118" si="3">A68+1</f>
        <v>59</v>
      </c>
      <c r="B69" s="294" t="s">
        <v>367</v>
      </c>
      <c r="C69" s="258">
        <v>0</v>
      </c>
      <c r="D69" s="258">
        <v>0</v>
      </c>
      <c r="E69" s="258">
        <v>0</v>
      </c>
      <c r="F69" s="258">
        <v>0</v>
      </c>
      <c r="G69" s="258">
        <v>0</v>
      </c>
      <c r="H69" s="258">
        <v>0</v>
      </c>
      <c r="I69" s="258">
        <v>0</v>
      </c>
      <c r="J69" s="258">
        <f t="shared" ref="J69:J81" si="4">SUM(C69:I69)</f>
        <v>0</v>
      </c>
    </row>
    <row r="70" spans="1:10" ht="25.5" hidden="1" x14ac:dyDescent="0.2">
      <c r="A70" s="293">
        <f t="shared" si="3"/>
        <v>60</v>
      </c>
      <c r="B70" s="294" t="s">
        <v>368</v>
      </c>
      <c r="C70" s="258">
        <v>0</v>
      </c>
      <c r="D70" s="258">
        <v>0</v>
      </c>
      <c r="E70" s="258">
        <v>0</v>
      </c>
      <c r="F70" s="258">
        <v>0</v>
      </c>
      <c r="G70" s="258">
        <v>0</v>
      </c>
      <c r="H70" s="258">
        <v>0</v>
      </c>
      <c r="I70" s="258">
        <v>0</v>
      </c>
      <c r="J70" s="258">
        <f t="shared" si="4"/>
        <v>0</v>
      </c>
    </row>
    <row r="71" spans="1:10" ht="63.75" hidden="1" x14ac:dyDescent="0.2">
      <c r="A71" s="293">
        <f t="shared" si="3"/>
        <v>61</v>
      </c>
      <c r="B71" s="294" t="s">
        <v>369</v>
      </c>
      <c r="C71" s="258">
        <v>0</v>
      </c>
      <c r="D71" s="258">
        <v>0</v>
      </c>
      <c r="E71" s="258">
        <v>0</v>
      </c>
      <c r="F71" s="258">
        <v>0</v>
      </c>
      <c r="G71" s="258">
        <v>0</v>
      </c>
      <c r="H71" s="258">
        <v>0</v>
      </c>
      <c r="I71" s="258">
        <v>0</v>
      </c>
      <c r="J71" s="258">
        <f t="shared" si="4"/>
        <v>0</v>
      </c>
    </row>
    <row r="72" spans="1:10" hidden="1" x14ac:dyDescent="0.2">
      <c r="A72" s="231">
        <f t="shared" si="3"/>
        <v>62</v>
      </c>
      <c r="B72" s="238" t="s">
        <v>422</v>
      </c>
      <c r="C72" s="258">
        <v>0</v>
      </c>
      <c r="D72" s="258">
        <v>0</v>
      </c>
      <c r="E72" s="258">
        <v>0</v>
      </c>
      <c r="F72" s="258">
        <v>0</v>
      </c>
      <c r="G72" s="258">
        <v>0</v>
      </c>
      <c r="H72" s="258">
        <v>0</v>
      </c>
      <c r="I72" s="258">
        <v>0</v>
      </c>
      <c r="J72" s="258">
        <f t="shared" si="4"/>
        <v>0</v>
      </c>
    </row>
    <row r="73" spans="1:10" ht="89.25" hidden="1" x14ac:dyDescent="0.2">
      <c r="A73" s="288">
        <f>A72+1</f>
        <v>63</v>
      </c>
      <c r="B73" s="289" t="s">
        <v>370</v>
      </c>
      <c r="C73" s="303">
        <f>SUM(C74:C81)</f>
        <v>0</v>
      </c>
      <c r="D73" s="303">
        <f t="shared" ref="D73:I73" si="5">SUM(D74:D81)</f>
        <v>0</v>
      </c>
      <c r="E73" s="303">
        <f t="shared" si="5"/>
        <v>0</v>
      </c>
      <c r="F73" s="303">
        <f t="shared" si="5"/>
        <v>0</v>
      </c>
      <c r="G73" s="303">
        <f t="shared" si="5"/>
        <v>0</v>
      </c>
      <c r="H73" s="303">
        <f t="shared" si="5"/>
        <v>0</v>
      </c>
      <c r="I73" s="303">
        <f t="shared" si="5"/>
        <v>0</v>
      </c>
      <c r="J73" s="303">
        <f>SUM(C73:I73)</f>
        <v>0</v>
      </c>
    </row>
    <row r="74" spans="1:10" ht="38.25" hidden="1" x14ac:dyDescent="0.2">
      <c r="A74" s="293">
        <f t="shared" si="3"/>
        <v>64</v>
      </c>
      <c r="B74" s="294" t="s">
        <v>397</v>
      </c>
      <c r="C74" s="258">
        <v>0</v>
      </c>
      <c r="D74" s="258">
        <v>0</v>
      </c>
      <c r="E74" s="258">
        <v>0</v>
      </c>
      <c r="F74" s="258">
        <v>0</v>
      </c>
      <c r="G74" s="258">
        <v>0</v>
      </c>
      <c r="H74" s="258">
        <v>0</v>
      </c>
      <c r="I74" s="258">
        <v>0</v>
      </c>
      <c r="J74" s="258">
        <f>SUM(C74:I74)</f>
        <v>0</v>
      </c>
    </row>
    <row r="75" spans="1:10" ht="25.5" hidden="1" x14ac:dyDescent="0.2">
      <c r="A75" s="293">
        <f t="shared" si="3"/>
        <v>65</v>
      </c>
      <c r="B75" s="294" t="s">
        <v>372</v>
      </c>
      <c r="C75" s="258">
        <v>0</v>
      </c>
      <c r="D75" s="258">
        <v>0</v>
      </c>
      <c r="E75" s="258">
        <v>0</v>
      </c>
      <c r="F75" s="258">
        <v>0</v>
      </c>
      <c r="G75" s="258">
        <v>0</v>
      </c>
      <c r="H75" s="258">
        <v>0</v>
      </c>
      <c r="I75" s="258">
        <v>0</v>
      </c>
      <c r="J75" s="258">
        <f t="shared" si="4"/>
        <v>0</v>
      </c>
    </row>
    <row r="76" spans="1:10" ht="25.5" hidden="1" x14ac:dyDescent="0.2">
      <c r="A76" s="293">
        <f t="shared" si="3"/>
        <v>66</v>
      </c>
      <c r="B76" s="294" t="s">
        <v>373</v>
      </c>
      <c r="C76" s="258">
        <v>0</v>
      </c>
      <c r="D76" s="258">
        <v>0</v>
      </c>
      <c r="E76" s="258">
        <v>0</v>
      </c>
      <c r="F76" s="258">
        <v>0</v>
      </c>
      <c r="G76" s="258">
        <v>0</v>
      </c>
      <c r="H76" s="258">
        <v>0</v>
      </c>
      <c r="I76" s="258">
        <v>0</v>
      </c>
      <c r="J76" s="258">
        <f t="shared" si="4"/>
        <v>0</v>
      </c>
    </row>
    <row r="77" spans="1:10" ht="25.5" hidden="1" x14ac:dyDescent="0.2">
      <c r="A77" s="293">
        <f t="shared" si="3"/>
        <v>67</v>
      </c>
      <c r="B77" s="294" t="s">
        <v>398</v>
      </c>
      <c r="C77" s="258">
        <v>0</v>
      </c>
      <c r="D77" s="258">
        <v>0</v>
      </c>
      <c r="E77" s="258">
        <v>0</v>
      </c>
      <c r="F77" s="258">
        <v>0</v>
      </c>
      <c r="G77" s="258">
        <v>0</v>
      </c>
      <c r="H77" s="258">
        <v>0</v>
      </c>
      <c r="I77" s="258">
        <v>0</v>
      </c>
      <c r="J77" s="258">
        <f>SUM(C77:I77)</f>
        <v>0</v>
      </c>
    </row>
    <row r="78" spans="1:10" ht="25.5" hidden="1" x14ac:dyDescent="0.2">
      <c r="A78" s="293">
        <f t="shared" si="3"/>
        <v>68</v>
      </c>
      <c r="B78" s="294" t="s">
        <v>375</v>
      </c>
      <c r="C78" s="258">
        <v>0</v>
      </c>
      <c r="D78" s="258">
        <v>0</v>
      </c>
      <c r="E78" s="258">
        <v>0</v>
      </c>
      <c r="F78" s="258">
        <v>0</v>
      </c>
      <c r="G78" s="258">
        <v>0</v>
      </c>
      <c r="H78" s="258">
        <v>0</v>
      </c>
      <c r="I78" s="258">
        <v>0</v>
      </c>
      <c r="J78" s="258">
        <f>SUM(C78:I78)</f>
        <v>0</v>
      </c>
    </row>
    <row r="79" spans="1:10" hidden="1" x14ac:dyDescent="0.2">
      <c r="A79" s="293">
        <f t="shared" si="3"/>
        <v>69</v>
      </c>
      <c r="B79" s="294" t="s">
        <v>376</v>
      </c>
      <c r="C79" s="258">
        <v>0</v>
      </c>
      <c r="D79" s="258">
        <v>0</v>
      </c>
      <c r="E79" s="258">
        <v>0</v>
      </c>
      <c r="F79" s="258">
        <v>0</v>
      </c>
      <c r="G79" s="258">
        <v>0</v>
      </c>
      <c r="H79" s="258">
        <v>0</v>
      </c>
      <c r="I79" s="258">
        <v>0</v>
      </c>
      <c r="J79" s="258">
        <f t="shared" si="4"/>
        <v>0</v>
      </c>
    </row>
    <row r="80" spans="1:10" hidden="1" x14ac:dyDescent="0.2">
      <c r="A80" s="293">
        <f t="shared" si="3"/>
        <v>70</v>
      </c>
      <c r="B80" s="294" t="s">
        <v>377</v>
      </c>
      <c r="C80" s="258">
        <v>0</v>
      </c>
      <c r="D80" s="258">
        <v>0</v>
      </c>
      <c r="E80" s="258">
        <v>0</v>
      </c>
      <c r="F80" s="258">
        <v>0</v>
      </c>
      <c r="G80" s="258">
        <v>0</v>
      </c>
      <c r="H80" s="258">
        <v>0</v>
      </c>
      <c r="I80" s="258">
        <v>0</v>
      </c>
      <c r="J80" s="258">
        <f t="shared" si="4"/>
        <v>0</v>
      </c>
    </row>
    <row r="81" spans="1:10" hidden="1" x14ac:dyDescent="0.2">
      <c r="A81" s="231">
        <f t="shared" si="3"/>
        <v>71</v>
      </c>
      <c r="B81" s="238" t="s">
        <v>422</v>
      </c>
      <c r="C81" s="258">
        <v>0</v>
      </c>
      <c r="D81" s="258">
        <v>0</v>
      </c>
      <c r="E81" s="258">
        <v>0</v>
      </c>
      <c r="F81" s="258">
        <v>0</v>
      </c>
      <c r="G81" s="258">
        <v>0</v>
      </c>
      <c r="H81" s="258">
        <v>0</v>
      </c>
      <c r="I81" s="258">
        <v>0</v>
      </c>
      <c r="J81" s="258">
        <f t="shared" si="4"/>
        <v>0</v>
      </c>
    </row>
    <row r="82" spans="1:10" ht="51" x14ac:dyDescent="0.2">
      <c r="A82" s="288">
        <f>A81+1</f>
        <v>72</v>
      </c>
      <c r="B82" s="289" t="s">
        <v>1074</v>
      </c>
      <c r="C82" s="303">
        <v>126.18726999999996</v>
      </c>
      <c r="D82" s="303">
        <v>462.90319</v>
      </c>
      <c r="E82" s="303">
        <v>825</v>
      </c>
      <c r="F82" s="303">
        <v>0</v>
      </c>
      <c r="G82" s="303">
        <v>0</v>
      </c>
      <c r="H82" s="303">
        <v>0</v>
      </c>
      <c r="I82" s="303">
        <v>0</v>
      </c>
      <c r="J82" s="303">
        <v>1414.0904599999999</v>
      </c>
    </row>
    <row r="83" spans="1:10" hidden="1" x14ac:dyDescent="0.2">
      <c r="A83" s="236">
        <f>A82+1</f>
        <v>73</v>
      </c>
      <c r="B83" s="324" t="s">
        <v>430</v>
      </c>
      <c r="C83" s="325">
        <v>0</v>
      </c>
      <c r="D83" s="325">
        <v>0</v>
      </c>
      <c r="E83" s="325">
        <v>0</v>
      </c>
      <c r="F83" s="325">
        <v>0</v>
      </c>
      <c r="G83" s="325">
        <v>0</v>
      </c>
      <c r="H83" s="325">
        <v>0</v>
      </c>
      <c r="I83" s="325">
        <v>0</v>
      </c>
      <c r="J83" s="325">
        <v>0</v>
      </c>
    </row>
    <row r="84" spans="1:10" hidden="1" x14ac:dyDescent="0.2">
      <c r="A84" s="293">
        <f>A83+1</f>
        <v>74</v>
      </c>
      <c r="B84" s="294" t="s">
        <v>399</v>
      </c>
      <c r="C84" s="258">
        <v>0</v>
      </c>
      <c r="D84" s="258">
        <v>0</v>
      </c>
      <c r="E84" s="258">
        <v>0</v>
      </c>
      <c r="F84" s="258">
        <v>0</v>
      </c>
      <c r="G84" s="258">
        <v>0</v>
      </c>
      <c r="H84" s="258">
        <v>0</v>
      </c>
      <c r="I84" s="258">
        <v>0</v>
      </c>
      <c r="J84" s="258">
        <v>0</v>
      </c>
    </row>
    <row r="85" spans="1:10" ht="51" hidden="1" x14ac:dyDescent="0.2">
      <c r="A85" s="293">
        <f t="shared" si="3"/>
        <v>75</v>
      </c>
      <c r="B85" s="294" t="s">
        <v>378</v>
      </c>
      <c r="C85" s="258">
        <v>0</v>
      </c>
      <c r="D85" s="258">
        <v>0</v>
      </c>
      <c r="E85" s="258">
        <v>0</v>
      </c>
      <c r="F85" s="258">
        <v>0</v>
      </c>
      <c r="G85" s="258">
        <v>0</v>
      </c>
      <c r="H85" s="258">
        <v>0</v>
      </c>
      <c r="I85" s="258">
        <v>0</v>
      </c>
      <c r="J85" s="258">
        <v>0</v>
      </c>
    </row>
    <row r="86" spans="1:10" ht="38.25" hidden="1" x14ac:dyDescent="0.2">
      <c r="A86" s="293">
        <f t="shared" si="3"/>
        <v>76</v>
      </c>
      <c r="B86" s="294" t="s">
        <v>379</v>
      </c>
      <c r="C86" s="258">
        <v>0</v>
      </c>
      <c r="D86" s="258">
        <v>0</v>
      </c>
      <c r="E86" s="258">
        <v>0</v>
      </c>
      <c r="F86" s="258">
        <v>0</v>
      </c>
      <c r="G86" s="258">
        <v>0</v>
      </c>
      <c r="H86" s="258">
        <v>0</v>
      </c>
      <c r="I86" s="258">
        <v>0</v>
      </c>
      <c r="J86" s="258">
        <v>0</v>
      </c>
    </row>
    <row r="87" spans="1:10" hidden="1" x14ac:dyDescent="0.2">
      <c r="A87" s="231">
        <f t="shared" si="3"/>
        <v>77</v>
      </c>
      <c r="B87" s="238" t="s">
        <v>422</v>
      </c>
      <c r="C87" s="258">
        <v>0</v>
      </c>
      <c r="D87" s="258">
        <v>0</v>
      </c>
      <c r="E87" s="258">
        <v>0</v>
      </c>
      <c r="F87" s="258">
        <v>0</v>
      </c>
      <c r="G87" s="258">
        <v>0</v>
      </c>
      <c r="H87" s="258">
        <v>0</v>
      </c>
      <c r="I87" s="258">
        <v>0</v>
      </c>
      <c r="J87" s="258">
        <v>0</v>
      </c>
    </row>
    <row r="88" spans="1:10" ht="38.25" x14ac:dyDescent="0.2">
      <c r="A88" s="236">
        <f>A87+1</f>
        <v>78</v>
      </c>
      <c r="B88" s="324" t="s">
        <v>431</v>
      </c>
      <c r="C88" s="325">
        <v>0</v>
      </c>
      <c r="D88" s="325">
        <v>395.90319</v>
      </c>
      <c r="E88" s="325">
        <v>0</v>
      </c>
      <c r="F88" s="325">
        <v>0</v>
      </c>
      <c r="G88" s="325">
        <v>0</v>
      </c>
      <c r="H88" s="325">
        <v>0</v>
      </c>
      <c r="I88" s="325">
        <v>0</v>
      </c>
      <c r="J88" s="325">
        <v>395.90319</v>
      </c>
    </row>
    <row r="89" spans="1:10" ht="38.25" hidden="1" x14ac:dyDescent="0.2">
      <c r="A89" s="293">
        <f t="shared" si="3"/>
        <v>79</v>
      </c>
      <c r="B89" s="294" t="s">
        <v>397</v>
      </c>
      <c r="C89" s="258">
        <v>0</v>
      </c>
      <c r="D89" s="258">
        <v>0</v>
      </c>
      <c r="E89" s="258">
        <v>0</v>
      </c>
      <c r="F89" s="258">
        <v>0</v>
      </c>
      <c r="G89" s="258">
        <v>0</v>
      </c>
      <c r="H89" s="258">
        <v>0</v>
      </c>
      <c r="I89" s="258">
        <v>0</v>
      </c>
      <c r="J89" s="258">
        <v>0</v>
      </c>
    </row>
    <row r="90" spans="1:10" x14ac:dyDescent="0.2">
      <c r="A90" s="293">
        <f t="shared" si="3"/>
        <v>80</v>
      </c>
      <c r="B90" s="294" t="s">
        <v>380</v>
      </c>
      <c r="C90" s="258">
        <v>0</v>
      </c>
      <c r="D90" s="258">
        <v>395.90319</v>
      </c>
      <c r="E90" s="258">
        <v>0</v>
      </c>
      <c r="F90" s="258">
        <v>0</v>
      </c>
      <c r="G90" s="258">
        <v>0</v>
      </c>
      <c r="H90" s="258">
        <v>0</v>
      </c>
      <c r="I90" s="258">
        <v>0</v>
      </c>
      <c r="J90" s="258">
        <v>395.90319</v>
      </c>
    </row>
    <row r="91" spans="1:10" ht="38.25" hidden="1" x14ac:dyDescent="0.2">
      <c r="A91" s="293">
        <f t="shared" si="3"/>
        <v>81</v>
      </c>
      <c r="B91" s="294" t="s">
        <v>400</v>
      </c>
      <c r="C91" s="258">
        <v>0</v>
      </c>
      <c r="D91" s="258">
        <v>0</v>
      </c>
      <c r="E91" s="258">
        <v>0</v>
      </c>
      <c r="F91" s="258">
        <v>0</v>
      </c>
      <c r="G91" s="258">
        <v>0</v>
      </c>
      <c r="H91" s="258">
        <v>0</v>
      </c>
      <c r="I91" s="258">
        <v>0</v>
      </c>
      <c r="J91" s="258">
        <v>0</v>
      </c>
    </row>
    <row r="92" spans="1:10" ht="38.25" hidden="1" x14ac:dyDescent="0.2">
      <c r="A92" s="293">
        <f t="shared" si="3"/>
        <v>82</v>
      </c>
      <c r="B92" s="294" t="s">
        <v>381</v>
      </c>
      <c r="C92" s="258">
        <v>0</v>
      </c>
      <c r="D92" s="258">
        <v>0</v>
      </c>
      <c r="E92" s="258">
        <v>0</v>
      </c>
      <c r="F92" s="258">
        <v>0</v>
      </c>
      <c r="G92" s="258">
        <v>0</v>
      </c>
      <c r="H92" s="258">
        <v>0</v>
      </c>
      <c r="I92" s="258">
        <v>0</v>
      </c>
      <c r="J92" s="258">
        <v>0</v>
      </c>
    </row>
    <row r="93" spans="1:10" ht="38.25" hidden="1" x14ac:dyDescent="0.2">
      <c r="A93" s="293">
        <f t="shared" si="3"/>
        <v>83</v>
      </c>
      <c r="B93" s="294" t="s">
        <v>382</v>
      </c>
      <c r="C93" s="258">
        <v>0</v>
      </c>
      <c r="D93" s="258">
        <v>0</v>
      </c>
      <c r="E93" s="258">
        <v>0</v>
      </c>
      <c r="F93" s="258">
        <v>0</v>
      </c>
      <c r="G93" s="258">
        <v>0</v>
      </c>
      <c r="H93" s="258">
        <v>0</v>
      </c>
      <c r="I93" s="258">
        <v>0</v>
      </c>
      <c r="J93" s="258">
        <v>0</v>
      </c>
    </row>
    <row r="94" spans="1:10" ht="38.25" hidden="1" x14ac:dyDescent="0.2">
      <c r="A94" s="293">
        <f t="shared" si="3"/>
        <v>84</v>
      </c>
      <c r="B94" s="294" t="s">
        <v>383</v>
      </c>
      <c r="C94" s="258">
        <v>0</v>
      </c>
      <c r="D94" s="258">
        <v>0</v>
      </c>
      <c r="E94" s="258">
        <v>0</v>
      </c>
      <c r="F94" s="258">
        <v>0</v>
      </c>
      <c r="G94" s="258">
        <v>0</v>
      </c>
      <c r="H94" s="258">
        <v>0</v>
      </c>
      <c r="I94" s="258">
        <v>0</v>
      </c>
      <c r="J94" s="258">
        <v>0</v>
      </c>
    </row>
    <row r="95" spans="1:10" hidden="1" x14ac:dyDescent="0.2">
      <c r="A95" s="231">
        <f t="shared" si="3"/>
        <v>85</v>
      </c>
      <c r="B95" s="238" t="s">
        <v>422</v>
      </c>
      <c r="C95" s="258">
        <v>0</v>
      </c>
      <c r="D95" s="258">
        <v>0</v>
      </c>
      <c r="E95" s="258">
        <v>0</v>
      </c>
      <c r="F95" s="258">
        <v>0</v>
      </c>
      <c r="G95" s="258">
        <v>0</v>
      </c>
      <c r="H95" s="258">
        <v>0</v>
      </c>
      <c r="I95" s="258">
        <v>0</v>
      </c>
      <c r="J95" s="258">
        <v>0</v>
      </c>
    </row>
    <row r="96" spans="1:10" ht="25.5" hidden="1" x14ac:dyDescent="0.2">
      <c r="A96" s="236">
        <f>A95+1</f>
        <v>86</v>
      </c>
      <c r="B96" s="324" t="s">
        <v>432</v>
      </c>
      <c r="C96" s="325">
        <v>0</v>
      </c>
      <c r="D96" s="325">
        <v>0</v>
      </c>
      <c r="E96" s="325">
        <v>0</v>
      </c>
      <c r="F96" s="325">
        <v>0</v>
      </c>
      <c r="G96" s="325">
        <v>0</v>
      </c>
      <c r="H96" s="325">
        <v>0</v>
      </c>
      <c r="I96" s="325">
        <v>0</v>
      </c>
      <c r="J96" s="325">
        <v>0</v>
      </c>
    </row>
    <row r="97" spans="1:10" hidden="1" x14ac:dyDescent="0.2">
      <c r="A97" s="293">
        <f t="shared" si="3"/>
        <v>87</v>
      </c>
      <c r="B97" s="294" t="s">
        <v>376</v>
      </c>
      <c r="C97" s="258">
        <v>0</v>
      </c>
      <c r="D97" s="258">
        <v>0</v>
      </c>
      <c r="E97" s="258">
        <v>0</v>
      </c>
      <c r="F97" s="258">
        <v>0</v>
      </c>
      <c r="G97" s="258">
        <v>0</v>
      </c>
      <c r="H97" s="258">
        <v>0</v>
      </c>
      <c r="I97" s="258">
        <v>0</v>
      </c>
      <c r="J97" s="258">
        <v>0</v>
      </c>
    </row>
    <row r="98" spans="1:10" hidden="1" x14ac:dyDescent="0.2">
      <c r="A98" s="293">
        <f t="shared" si="3"/>
        <v>88</v>
      </c>
      <c r="B98" s="294" t="s">
        <v>377</v>
      </c>
      <c r="C98" s="258">
        <v>0</v>
      </c>
      <c r="D98" s="258">
        <v>0</v>
      </c>
      <c r="E98" s="258">
        <v>0</v>
      </c>
      <c r="F98" s="258">
        <v>0</v>
      </c>
      <c r="G98" s="258">
        <v>0</v>
      </c>
      <c r="H98" s="258">
        <v>0</v>
      </c>
      <c r="I98" s="258">
        <v>0</v>
      </c>
      <c r="J98" s="258">
        <v>0</v>
      </c>
    </row>
    <row r="99" spans="1:10" hidden="1" x14ac:dyDescent="0.2">
      <c r="A99" s="231">
        <f t="shared" si="3"/>
        <v>89</v>
      </c>
      <c r="B99" s="238" t="s">
        <v>422</v>
      </c>
      <c r="C99" s="258">
        <v>0</v>
      </c>
      <c r="D99" s="258">
        <v>0</v>
      </c>
      <c r="E99" s="258">
        <v>0</v>
      </c>
      <c r="F99" s="258">
        <v>0</v>
      </c>
      <c r="G99" s="258">
        <v>0</v>
      </c>
      <c r="H99" s="258">
        <v>0</v>
      </c>
      <c r="I99" s="258">
        <v>0</v>
      </c>
      <c r="J99" s="258">
        <v>0</v>
      </c>
    </row>
    <row r="100" spans="1:10" ht="25.5" x14ac:dyDescent="0.2">
      <c r="A100" s="236">
        <f>A99+1</f>
        <v>90</v>
      </c>
      <c r="B100" s="324" t="s">
        <v>435</v>
      </c>
      <c r="C100" s="325">
        <v>126.18726999999996</v>
      </c>
      <c r="D100" s="325">
        <v>67</v>
      </c>
      <c r="E100" s="325">
        <v>825</v>
      </c>
      <c r="F100" s="325">
        <v>0</v>
      </c>
      <c r="G100" s="325">
        <v>0</v>
      </c>
      <c r="H100" s="325">
        <v>0</v>
      </c>
      <c r="I100" s="325">
        <v>0</v>
      </c>
      <c r="J100" s="325">
        <v>1018.1872699999999</v>
      </c>
    </row>
    <row r="101" spans="1:10" ht="38.25" hidden="1" x14ac:dyDescent="0.2">
      <c r="A101" s="293">
        <f t="shared" si="3"/>
        <v>91</v>
      </c>
      <c r="B101" s="294" t="s">
        <v>384</v>
      </c>
      <c r="C101" s="258">
        <v>0</v>
      </c>
      <c r="D101" s="258">
        <v>0</v>
      </c>
      <c r="E101" s="258">
        <v>0</v>
      </c>
      <c r="F101" s="258">
        <v>0</v>
      </c>
      <c r="G101" s="258">
        <v>0</v>
      </c>
      <c r="H101" s="258">
        <v>0</v>
      </c>
      <c r="I101" s="258">
        <v>0</v>
      </c>
      <c r="J101" s="258">
        <v>0</v>
      </c>
    </row>
    <row r="102" spans="1:10" ht="38.25" x14ac:dyDescent="0.2">
      <c r="A102" s="293">
        <f t="shared" si="3"/>
        <v>92</v>
      </c>
      <c r="B102" s="294" t="s">
        <v>401</v>
      </c>
      <c r="C102" s="258">
        <v>8.3130600000000001</v>
      </c>
      <c r="D102" s="258">
        <v>0</v>
      </c>
      <c r="E102" s="258">
        <v>0</v>
      </c>
      <c r="F102" s="258">
        <v>0</v>
      </c>
      <c r="G102" s="258">
        <v>0</v>
      </c>
      <c r="H102" s="258">
        <v>0</v>
      </c>
      <c r="I102" s="258">
        <v>0</v>
      </c>
      <c r="J102" s="258">
        <v>8.3130600000000001</v>
      </c>
    </row>
    <row r="103" spans="1:10" ht="25.5" hidden="1" x14ac:dyDescent="0.2">
      <c r="A103" s="293">
        <f t="shared" si="3"/>
        <v>93</v>
      </c>
      <c r="B103" s="294" t="s">
        <v>394</v>
      </c>
      <c r="C103" s="258">
        <v>0</v>
      </c>
      <c r="D103" s="258">
        <v>0</v>
      </c>
      <c r="E103" s="258">
        <v>0</v>
      </c>
      <c r="F103" s="258">
        <v>0</v>
      </c>
      <c r="G103" s="258">
        <v>0</v>
      </c>
      <c r="H103" s="258">
        <v>0</v>
      </c>
      <c r="I103" s="258">
        <v>0</v>
      </c>
      <c r="J103" s="258">
        <v>0</v>
      </c>
    </row>
    <row r="104" spans="1:10" ht="25.5" hidden="1" x14ac:dyDescent="0.2">
      <c r="A104" s="293">
        <f t="shared" si="3"/>
        <v>94</v>
      </c>
      <c r="B104" s="294" t="s">
        <v>386</v>
      </c>
      <c r="C104" s="258">
        <v>0</v>
      </c>
      <c r="D104" s="258">
        <v>0</v>
      </c>
      <c r="E104" s="258">
        <v>0</v>
      </c>
      <c r="F104" s="258">
        <v>0</v>
      </c>
      <c r="G104" s="258">
        <v>0</v>
      </c>
      <c r="H104" s="258">
        <v>0</v>
      </c>
      <c r="I104" s="258">
        <v>0</v>
      </c>
      <c r="J104" s="258">
        <v>0</v>
      </c>
    </row>
    <row r="105" spans="1:10" ht="25.5" hidden="1" x14ac:dyDescent="0.2">
      <c r="A105" s="293">
        <f t="shared" si="3"/>
        <v>95</v>
      </c>
      <c r="B105" s="294" t="s">
        <v>387</v>
      </c>
      <c r="C105" s="258">
        <v>0</v>
      </c>
      <c r="D105" s="258">
        <v>0</v>
      </c>
      <c r="E105" s="258">
        <v>0</v>
      </c>
      <c r="F105" s="258">
        <v>0</v>
      </c>
      <c r="G105" s="258">
        <v>0</v>
      </c>
      <c r="H105" s="258">
        <v>0</v>
      </c>
      <c r="I105" s="258">
        <v>0</v>
      </c>
      <c r="J105" s="258">
        <v>0</v>
      </c>
    </row>
    <row r="106" spans="1:10" ht="38.25" hidden="1" x14ac:dyDescent="0.2">
      <c r="A106" s="293">
        <f t="shared" si="3"/>
        <v>96</v>
      </c>
      <c r="B106" s="294" t="s">
        <v>388</v>
      </c>
      <c r="C106" s="258">
        <v>0</v>
      </c>
      <c r="D106" s="258">
        <v>0</v>
      </c>
      <c r="E106" s="258">
        <v>0</v>
      </c>
      <c r="F106" s="258">
        <v>0</v>
      </c>
      <c r="G106" s="258">
        <v>0</v>
      </c>
      <c r="H106" s="258">
        <v>0</v>
      </c>
      <c r="I106" s="258">
        <v>0</v>
      </c>
      <c r="J106" s="258">
        <v>0</v>
      </c>
    </row>
    <row r="107" spans="1:10" ht="51" hidden="1" x14ac:dyDescent="0.2">
      <c r="A107" s="293">
        <f t="shared" si="3"/>
        <v>97</v>
      </c>
      <c r="B107" s="294" t="s">
        <v>389</v>
      </c>
      <c r="C107" s="258">
        <v>0</v>
      </c>
      <c r="D107" s="258">
        <v>0</v>
      </c>
      <c r="E107" s="258">
        <v>0</v>
      </c>
      <c r="F107" s="258">
        <v>0</v>
      </c>
      <c r="G107" s="258">
        <v>0</v>
      </c>
      <c r="H107" s="258">
        <v>0</v>
      </c>
      <c r="I107" s="258">
        <v>0</v>
      </c>
      <c r="J107" s="258">
        <v>0</v>
      </c>
    </row>
    <row r="108" spans="1:10" ht="25.5" hidden="1" x14ac:dyDescent="0.2">
      <c r="A108" s="293">
        <f t="shared" si="3"/>
        <v>98</v>
      </c>
      <c r="B108" s="294" t="s">
        <v>390</v>
      </c>
      <c r="C108" s="258">
        <v>0</v>
      </c>
      <c r="D108" s="258">
        <v>0</v>
      </c>
      <c r="E108" s="258">
        <v>0</v>
      </c>
      <c r="F108" s="258">
        <v>0</v>
      </c>
      <c r="G108" s="258">
        <v>0</v>
      </c>
      <c r="H108" s="258">
        <v>0</v>
      </c>
      <c r="I108" s="258">
        <v>0</v>
      </c>
      <c r="J108" s="258">
        <v>0</v>
      </c>
    </row>
    <row r="109" spans="1:10" ht="25.5" hidden="1" x14ac:dyDescent="0.2">
      <c r="A109" s="293">
        <f t="shared" si="3"/>
        <v>99</v>
      </c>
      <c r="B109" s="294" t="s">
        <v>391</v>
      </c>
      <c r="C109" s="258">
        <v>0</v>
      </c>
      <c r="D109" s="258">
        <v>0</v>
      </c>
      <c r="E109" s="258">
        <v>0</v>
      </c>
      <c r="F109" s="258">
        <v>0</v>
      </c>
      <c r="G109" s="258">
        <v>0</v>
      </c>
      <c r="H109" s="258">
        <v>0</v>
      </c>
      <c r="I109" s="258">
        <v>0</v>
      </c>
      <c r="J109" s="258">
        <v>0</v>
      </c>
    </row>
    <row r="110" spans="1:10" hidden="1" x14ac:dyDescent="0.2">
      <c r="A110" s="293">
        <f t="shared" si="3"/>
        <v>100</v>
      </c>
      <c r="B110" s="294" t="s">
        <v>392</v>
      </c>
      <c r="C110" s="258">
        <v>0</v>
      </c>
      <c r="D110" s="258">
        <v>0</v>
      </c>
      <c r="E110" s="258">
        <v>0</v>
      </c>
      <c r="F110" s="258">
        <v>0</v>
      </c>
      <c r="G110" s="258">
        <v>0</v>
      </c>
      <c r="H110" s="258">
        <v>0</v>
      </c>
      <c r="I110" s="258">
        <v>0</v>
      </c>
      <c r="J110" s="258">
        <v>0</v>
      </c>
    </row>
    <row r="111" spans="1:10" ht="25.5" hidden="1" x14ac:dyDescent="0.2">
      <c r="A111" s="293">
        <f t="shared" si="3"/>
        <v>101</v>
      </c>
      <c r="B111" s="294" t="s">
        <v>393</v>
      </c>
      <c r="C111" s="258">
        <v>0</v>
      </c>
      <c r="D111" s="258">
        <v>0</v>
      </c>
      <c r="E111" s="258">
        <v>0</v>
      </c>
      <c r="F111" s="258">
        <v>0</v>
      </c>
      <c r="G111" s="258">
        <v>0</v>
      </c>
      <c r="H111" s="258">
        <v>0</v>
      </c>
      <c r="I111" s="258">
        <v>0</v>
      </c>
      <c r="J111" s="258">
        <v>0</v>
      </c>
    </row>
    <row r="112" spans="1:10" ht="25.5" hidden="1" x14ac:dyDescent="0.2">
      <c r="A112" s="293">
        <f t="shared" si="3"/>
        <v>102</v>
      </c>
      <c r="B112" s="294" t="s">
        <v>1068</v>
      </c>
      <c r="C112" s="258">
        <v>0</v>
      </c>
      <c r="D112" s="258">
        <v>0</v>
      </c>
      <c r="E112" s="258">
        <v>0</v>
      </c>
      <c r="F112" s="258">
        <v>0</v>
      </c>
      <c r="G112" s="258">
        <v>0</v>
      </c>
      <c r="H112" s="258">
        <v>0</v>
      </c>
      <c r="I112" s="258">
        <v>0</v>
      </c>
      <c r="J112" s="258">
        <v>0</v>
      </c>
    </row>
    <row r="113" spans="1:10" x14ac:dyDescent="0.2">
      <c r="A113" s="293">
        <f t="shared" si="3"/>
        <v>103</v>
      </c>
      <c r="B113" s="294" t="s">
        <v>422</v>
      </c>
      <c r="C113" s="258">
        <v>117.87420999999995</v>
      </c>
      <c r="D113" s="258">
        <v>67</v>
      </c>
      <c r="E113" s="258">
        <v>825</v>
      </c>
      <c r="F113" s="258">
        <v>0</v>
      </c>
      <c r="G113" s="258">
        <v>0</v>
      </c>
      <c r="H113" s="258">
        <v>0</v>
      </c>
      <c r="I113" s="258">
        <v>0</v>
      </c>
      <c r="J113" s="258">
        <v>1009.8742099999999</v>
      </c>
    </row>
    <row r="114" spans="1:10" ht="51" hidden="1" x14ac:dyDescent="0.2">
      <c r="A114" s="288">
        <f t="shared" si="3"/>
        <v>104</v>
      </c>
      <c r="B114" s="289" t="s">
        <v>251</v>
      </c>
      <c r="C114" s="303">
        <v>0</v>
      </c>
      <c r="D114" s="303">
        <v>0</v>
      </c>
      <c r="E114" s="303">
        <v>0</v>
      </c>
      <c r="F114" s="303">
        <v>0</v>
      </c>
      <c r="G114" s="303">
        <v>0</v>
      </c>
      <c r="H114" s="303">
        <v>0</v>
      </c>
      <c r="I114" s="303">
        <v>0</v>
      </c>
      <c r="J114" s="303">
        <v>0</v>
      </c>
    </row>
    <row r="115" spans="1:10" x14ac:dyDescent="0.2">
      <c r="A115" s="288">
        <f t="shared" si="3"/>
        <v>105</v>
      </c>
      <c r="B115" s="289" t="s">
        <v>146</v>
      </c>
      <c r="C115" s="303">
        <v>229</v>
      </c>
      <c r="D115" s="303">
        <v>607</v>
      </c>
      <c r="E115" s="303">
        <v>269</v>
      </c>
      <c r="F115" s="303">
        <v>185</v>
      </c>
      <c r="G115" s="303">
        <v>378</v>
      </c>
      <c r="H115" s="303">
        <v>119</v>
      </c>
      <c r="I115" s="303">
        <v>93</v>
      </c>
      <c r="J115" s="303">
        <v>1880</v>
      </c>
    </row>
    <row r="116" spans="1:10" x14ac:dyDescent="0.2">
      <c r="A116" s="234">
        <f>A115+1</f>
        <v>106</v>
      </c>
      <c r="B116" s="278" t="s">
        <v>61</v>
      </c>
      <c r="C116" s="279">
        <v>355.18726999999996</v>
      </c>
      <c r="D116" s="279">
        <v>1069.90319</v>
      </c>
      <c r="E116" s="279">
        <v>1094</v>
      </c>
      <c r="F116" s="279">
        <v>185</v>
      </c>
      <c r="G116" s="279">
        <v>378</v>
      </c>
      <c r="H116" s="279">
        <v>119</v>
      </c>
      <c r="I116" s="279">
        <v>93</v>
      </c>
      <c r="J116" s="279">
        <v>3294.0904599999999</v>
      </c>
    </row>
    <row r="117" spans="1:10" x14ac:dyDescent="0.2">
      <c r="A117" s="234">
        <f t="shared" si="3"/>
        <v>107</v>
      </c>
      <c r="B117" s="278" t="s">
        <v>402</v>
      </c>
      <c r="C117" s="279">
        <v>33772.178679999997</v>
      </c>
      <c r="D117" s="279">
        <v>344.02238000000011</v>
      </c>
      <c r="E117" s="279">
        <v>2757.5012400000001</v>
      </c>
      <c r="F117" s="279">
        <v>915</v>
      </c>
      <c r="G117" s="322" t="s">
        <v>1292</v>
      </c>
      <c r="H117" s="322" t="s">
        <v>1293</v>
      </c>
      <c r="I117" s="322" t="s">
        <v>1294</v>
      </c>
      <c r="J117" s="279">
        <v>37198.702299999997</v>
      </c>
    </row>
    <row r="118" spans="1:10" ht="13.5" hidden="1" thickBot="1" x14ac:dyDescent="0.25">
      <c r="A118" s="98">
        <f t="shared" si="3"/>
        <v>108</v>
      </c>
      <c r="B118" s="99" t="s">
        <v>733</v>
      </c>
      <c r="C118" s="586"/>
      <c r="D118" s="587"/>
      <c r="E118" s="587"/>
      <c r="F118" s="587"/>
      <c r="G118" s="587"/>
      <c r="H118" s="587"/>
      <c r="I118" s="587"/>
      <c r="J118" s="588"/>
    </row>
    <row r="120" spans="1:10" ht="30.75" customHeight="1" x14ac:dyDescent="0.2">
      <c r="A120" s="558" t="s">
        <v>786</v>
      </c>
      <c r="B120" s="558"/>
      <c r="C120" s="558"/>
      <c r="D120" s="558"/>
      <c r="E120" s="558"/>
      <c r="F120" s="558"/>
      <c r="G120" s="558"/>
      <c r="H120" s="558"/>
      <c r="I120" s="558"/>
      <c r="J120" s="558"/>
    </row>
    <row r="121" spans="1:10" x14ac:dyDescent="0.2">
      <c r="J121" s="56" t="s">
        <v>332</v>
      </c>
    </row>
    <row r="122" spans="1:10" ht="25.5" x14ac:dyDescent="0.2">
      <c r="A122" s="234" t="s">
        <v>1</v>
      </c>
      <c r="B122" s="234" t="s">
        <v>3</v>
      </c>
      <c r="C122" s="234" t="s">
        <v>360</v>
      </c>
      <c r="D122" s="234" t="s">
        <v>361</v>
      </c>
      <c r="E122" s="234" t="s">
        <v>1063</v>
      </c>
      <c r="F122" s="234" t="s">
        <v>1066</v>
      </c>
      <c r="G122" s="234" t="s">
        <v>1065</v>
      </c>
      <c r="H122" s="234" t="s">
        <v>1067</v>
      </c>
      <c r="I122" s="234" t="s">
        <v>1069</v>
      </c>
      <c r="J122" s="234" t="s">
        <v>136</v>
      </c>
    </row>
    <row r="123" spans="1:10" x14ac:dyDescent="0.2">
      <c r="A123" s="236">
        <v>1</v>
      </c>
      <c r="B123" s="236">
        <f>A123+1</f>
        <v>2</v>
      </c>
      <c r="C123" s="236">
        <f t="shared" ref="C123:J123" si="6">B123+1</f>
        <v>3</v>
      </c>
      <c r="D123" s="236">
        <f t="shared" si="6"/>
        <v>4</v>
      </c>
      <c r="E123" s="236">
        <f t="shared" si="6"/>
        <v>5</v>
      </c>
      <c r="F123" s="236">
        <f t="shared" si="6"/>
        <v>6</v>
      </c>
      <c r="G123" s="236">
        <f t="shared" si="6"/>
        <v>7</v>
      </c>
      <c r="H123" s="236">
        <f t="shared" si="6"/>
        <v>8</v>
      </c>
      <c r="I123" s="236">
        <f t="shared" si="6"/>
        <v>9</v>
      </c>
      <c r="J123" s="236">
        <f t="shared" si="6"/>
        <v>10</v>
      </c>
    </row>
    <row r="124" spans="1:10" x14ac:dyDescent="0.2">
      <c r="A124" s="598" t="s">
        <v>57</v>
      </c>
      <c r="B124" s="598"/>
      <c r="C124" s="598"/>
      <c r="D124" s="598"/>
      <c r="E124" s="598"/>
      <c r="F124" s="598"/>
      <c r="G124" s="598"/>
      <c r="H124" s="598"/>
      <c r="I124" s="598"/>
      <c r="J124" s="598"/>
    </row>
    <row r="125" spans="1:10" ht="25.5" x14ac:dyDescent="0.2">
      <c r="A125" s="288">
        <v>1</v>
      </c>
      <c r="B125" s="289" t="s">
        <v>335</v>
      </c>
      <c r="C125" s="303">
        <v>70.138809999999992</v>
      </c>
      <c r="D125" s="303">
        <v>0</v>
      </c>
      <c r="E125" s="303">
        <v>0</v>
      </c>
      <c r="F125" s="303">
        <v>0</v>
      </c>
      <c r="G125" s="303">
        <v>0</v>
      </c>
      <c r="H125" s="303">
        <v>0</v>
      </c>
      <c r="I125" s="303">
        <v>0</v>
      </c>
      <c r="J125" s="303">
        <v>70.138809999999992</v>
      </c>
    </row>
    <row r="126" spans="1:10" x14ac:dyDescent="0.2">
      <c r="A126" s="293">
        <f t="shared" ref="A126:A180" si="7">A125+1</f>
        <v>2</v>
      </c>
      <c r="B126" s="294" t="s">
        <v>920</v>
      </c>
      <c r="C126" s="258">
        <v>70.138809999999992</v>
      </c>
      <c r="D126" s="258">
        <v>0</v>
      </c>
      <c r="E126" s="258">
        <v>0</v>
      </c>
      <c r="F126" s="258">
        <v>0</v>
      </c>
      <c r="G126" s="258">
        <v>0</v>
      </c>
      <c r="H126" s="258">
        <v>0</v>
      </c>
      <c r="I126" s="258">
        <v>0</v>
      </c>
      <c r="J126" s="258">
        <v>70.138809999999992</v>
      </c>
    </row>
    <row r="127" spans="1:10" ht="38.25" hidden="1" x14ac:dyDescent="0.2">
      <c r="A127" s="293">
        <f t="shared" si="7"/>
        <v>3</v>
      </c>
      <c r="B127" s="294" t="s">
        <v>337</v>
      </c>
      <c r="C127" s="258">
        <v>0</v>
      </c>
      <c r="D127" s="258">
        <v>0</v>
      </c>
      <c r="E127" s="258">
        <v>0</v>
      </c>
      <c r="F127" s="258">
        <v>0</v>
      </c>
      <c r="G127" s="258">
        <v>0</v>
      </c>
      <c r="H127" s="258">
        <v>0</v>
      </c>
      <c r="I127" s="258">
        <v>0</v>
      </c>
      <c r="J127" s="258">
        <v>0</v>
      </c>
    </row>
    <row r="128" spans="1:10" hidden="1" x14ac:dyDescent="0.2">
      <c r="A128" s="231">
        <f t="shared" si="7"/>
        <v>4</v>
      </c>
      <c r="B128" s="238" t="s">
        <v>422</v>
      </c>
      <c r="C128" s="258">
        <v>0</v>
      </c>
      <c r="D128" s="258">
        <v>0</v>
      </c>
      <c r="E128" s="258">
        <v>0</v>
      </c>
      <c r="F128" s="258">
        <v>0</v>
      </c>
      <c r="G128" s="258">
        <v>0</v>
      </c>
      <c r="H128" s="258">
        <v>0</v>
      </c>
      <c r="I128" s="258">
        <v>0</v>
      </c>
      <c r="J128" s="258">
        <v>0</v>
      </c>
    </row>
    <row r="129" spans="1:10" ht="76.5" hidden="1" x14ac:dyDescent="0.2">
      <c r="A129" s="288">
        <f t="shared" si="7"/>
        <v>5</v>
      </c>
      <c r="B129" s="289" t="s">
        <v>1070</v>
      </c>
      <c r="C129" s="303">
        <v>0</v>
      </c>
      <c r="D129" s="303">
        <v>0</v>
      </c>
      <c r="E129" s="303">
        <v>0</v>
      </c>
      <c r="F129" s="303">
        <v>0</v>
      </c>
      <c r="G129" s="303">
        <v>0</v>
      </c>
      <c r="H129" s="303">
        <v>0</v>
      </c>
      <c r="I129" s="303">
        <v>0</v>
      </c>
      <c r="J129" s="303">
        <v>0</v>
      </c>
    </row>
    <row r="130" spans="1:10" hidden="1" x14ac:dyDescent="0.2">
      <c r="A130" s="293">
        <f t="shared" si="7"/>
        <v>6</v>
      </c>
      <c r="B130" s="294" t="s">
        <v>1047</v>
      </c>
      <c r="C130" s="258">
        <v>0</v>
      </c>
      <c r="D130" s="258">
        <v>0</v>
      </c>
      <c r="E130" s="258">
        <v>0</v>
      </c>
      <c r="F130" s="258">
        <v>0</v>
      </c>
      <c r="G130" s="258">
        <v>0</v>
      </c>
      <c r="H130" s="258">
        <v>0</v>
      </c>
      <c r="I130" s="258">
        <v>0</v>
      </c>
      <c r="J130" s="258">
        <v>0</v>
      </c>
    </row>
    <row r="131" spans="1:10" ht="25.5" hidden="1" x14ac:dyDescent="0.2">
      <c r="A131" s="231">
        <f t="shared" si="7"/>
        <v>7</v>
      </c>
      <c r="B131" s="238" t="s">
        <v>1049</v>
      </c>
      <c r="C131" s="258">
        <v>0</v>
      </c>
      <c r="D131" s="258">
        <v>0</v>
      </c>
      <c r="E131" s="258">
        <v>0</v>
      </c>
      <c r="F131" s="258">
        <v>0</v>
      </c>
      <c r="G131" s="258">
        <v>0</v>
      </c>
      <c r="H131" s="258">
        <v>0</v>
      </c>
      <c r="I131" s="258">
        <v>0</v>
      </c>
      <c r="J131" s="258">
        <v>0</v>
      </c>
    </row>
    <row r="132" spans="1:10" ht="38.25" hidden="1" x14ac:dyDescent="0.2">
      <c r="A132" s="231">
        <f t="shared" si="7"/>
        <v>8</v>
      </c>
      <c r="B132" s="238" t="s">
        <v>993</v>
      </c>
      <c r="C132" s="258">
        <v>0</v>
      </c>
      <c r="D132" s="258">
        <v>0</v>
      </c>
      <c r="E132" s="258">
        <v>0</v>
      </c>
      <c r="F132" s="258">
        <v>0</v>
      </c>
      <c r="G132" s="258">
        <v>0</v>
      </c>
      <c r="H132" s="258">
        <v>0</v>
      </c>
      <c r="I132" s="258">
        <v>0</v>
      </c>
      <c r="J132" s="258">
        <v>0</v>
      </c>
    </row>
    <row r="133" spans="1:10" ht="51" hidden="1" x14ac:dyDescent="0.2">
      <c r="A133" s="293">
        <f t="shared" si="7"/>
        <v>9</v>
      </c>
      <c r="B133" s="294" t="s">
        <v>1071</v>
      </c>
      <c r="C133" s="258">
        <v>0</v>
      </c>
      <c r="D133" s="258">
        <v>0</v>
      </c>
      <c r="E133" s="258">
        <v>0</v>
      </c>
      <c r="F133" s="258">
        <v>0</v>
      </c>
      <c r="G133" s="258">
        <v>0</v>
      </c>
      <c r="H133" s="258">
        <v>0</v>
      </c>
      <c r="I133" s="258">
        <v>0</v>
      </c>
      <c r="J133" s="258">
        <v>0</v>
      </c>
    </row>
    <row r="134" spans="1:10" ht="38.25" hidden="1" x14ac:dyDescent="0.2">
      <c r="A134" s="231">
        <f t="shared" si="7"/>
        <v>10</v>
      </c>
      <c r="B134" s="238" t="s">
        <v>395</v>
      </c>
      <c r="C134" s="258">
        <v>0</v>
      </c>
      <c r="D134" s="258">
        <v>0</v>
      </c>
      <c r="E134" s="258">
        <v>0</v>
      </c>
      <c r="F134" s="258">
        <v>0</v>
      </c>
      <c r="G134" s="258">
        <v>0</v>
      </c>
      <c r="H134" s="258">
        <v>0</v>
      </c>
      <c r="I134" s="258">
        <v>0</v>
      </c>
      <c r="J134" s="258">
        <v>0</v>
      </c>
    </row>
    <row r="135" spans="1:10" hidden="1" x14ac:dyDescent="0.2">
      <c r="A135" s="231">
        <f t="shared" si="7"/>
        <v>11</v>
      </c>
      <c r="B135" s="238" t="s">
        <v>1048</v>
      </c>
      <c r="C135" s="258">
        <v>0</v>
      </c>
      <c r="D135" s="258">
        <v>0</v>
      </c>
      <c r="E135" s="258">
        <v>0</v>
      </c>
      <c r="F135" s="258">
        <v>0</v>
      </c>
      <c r="G135" s="258">
        <v>0</v>
      </c>
      <c r="H135" s="258">
        <v>0</v>
      </c>
      <c r="I135" s="258">
        <v>0</v>
      </c>
      <c r="J135" s="258">
        <v>0</v>
      </c>
    </row>
    <row r="136" spans="1:10" hidden="1" x14ac:dyDescent="0.2">
      <c r="A136" s="231">
        <f t="shared" si="7"/>
        <v>12</v>
      </c>
      <c r="B136" s="238" t="s">
        <v>422</v>
      </c>
      <c r="C136" s="258">
        <v>0</v>
      </c>
      <c r="D136" s="258">
        <v>0</v>
      </c>
      <c r="E136" s="258">
        <v>0</v>
      </c>
      <c r="F136" s="258">
        <v>0</v>
      </c>
      <c r="G136" s="258">
        <v>0</v>
      </c>
      <c r="H136" s="258">
        <v>0</v>
      </c>
      <c r="I136" s="258">
        <v>0</v>
      </c>
      <c r="J136" s="258">
        <v>0</v>
      </c>
    </row>
    <row r="137" spans="1:10" ht="76.5" hidden="1" x14ac:dyDescent="0.2">
      <c r="A137" s="288">
        <f t="shared" si="7"/>
        <v>13</v>
      </c>
      <c r="B137" s="289" t="s">
        <v>1072</v>
      </c>
      <c r="C137" s="303">
        <v>0</v>
      </c>
      <c r="D137" s="303">
        <v>0</v>
      </c>
      <c r="E137" s="303">
        <v>0</v>
      </c>
      <c r="F137" s="303">
        <v>0</v>
      </c>
      <c r="G137" s="303">
        <v>0</v>
      </c>
      <c r="H137" s="303">
        <v>0</v>
      </c>
      <c r="I137" s="303">
        <v>0</v>
      </c>
      <c r="J137" s="303">
        <v>0</v>
      </c>
    </row>
    <row r="138" spans="1:10" hidden="1" x14ac:dyDescent="0.2">
      <c r="A138" s="231">
        <f t="shared" si="7"/>
        <v>14</v>
      </c>
      <c r="B138" s="238" t="s">
        <v>1047</v>
      </c>
      <c r="C138" s="258">
        <v>0</v>
      </c>
      <c r="D138" s="258">
        <v>0</v>
      </c>
      <c r="E138" s="258">
        <v>0</v>
      </c>
      <c r="F138" s="258">
        <v>0</v>
      </c>
      <c r="G138" s="258">
        <v>0</v>
      </c>
      <c r="H138" s="258">
        <v>0</v>
      </c>
      <c r="I138" s="258">
        <v>0</v>
      </c>
      <c r="J138" s="258">
        <v>0</v>
      </c>
    </row>
    <row r="139" spans="1:10" ht="38.25" hidden="1" x14ac:dyDescent="0.2">
      <c r="A139" s="231">
        <f t="shared" si="7"/>
        <v>15</v>
      </c>
      <c r="B139" s="238" t="s">
        <v>395</v>
      </c>
      <c r="C139" s="258">
        <v>0</v>
      </c>
      <c r="D139" s="258">
        <v>0</v>
      </c>
      <c r="E139" s="258">
        <v>0</v>
      </c>
      <c r="F139" s="258">
        <v>0</v>
      </c>
      <c r="G139" s="258">
        <v>0</v>
      </c>
      <c r="H139" s="258">
        <v>0</v>
      </c>
      <c r="I139" s="258">
        <v>0</v>
      </c>
      <c r="J139" s="258">
        <v>0</v>
      </c>
    </row>
    <row r="140" spans="1:10" hidden="1" x14ac:dyDescent="0.2">
      <c r="A140" s="231">
        <f t="shared" si="7"/>
        <v>16</v>
      </c>
      <c r="B140" s="238" t="s">
        <v>1048</v>
      </c>
      <c r="C140" s="258">
        <v>0</v>
      </c>
      <c r="D140" s="258">
        <v>0</v>
      </c>
      <c r="E140" s="258">
        <v>0</v>
      </c>
      <c r="F140" s="258">
        <v>0</v>
      </c>
      <c r="G140" s="258">
        <v>0</v>
      </c>
      <c r="H140" s="258">
        <v>0</v>
      </c>
      <c r="I140" s="258">
        <v>0</v>
      </c>
      <c r="J140" s="258">
        <v>0</v>
      </c>
    </row>
    <row r="141" spans="1:10" ht="25.5" hidden="1" x14ac:dyDescent="0.2">
      <c r="A141" s="231">
        <f t="shared" si="7"/>
        <v>17</v>
      </c>
      <c r="B141" s="238" t="s">
        <v>1049</v>
      </c>
      <c r="C141" s="258">
        <v>0</v>
      </c>
      <c r="D141" s="258">
        <v>0</v>
      </c>
      <c r="E141" s="258">
        <v>0</v>
      </c>
      <c r="F141" s="258">
        <v>0</v>
      </c>
      <c r="G141" s="258">
        <v>0</v>
      </c>
      <c r="H141" s="258">
        <v>0</v>
      </c>
      <c r="I141" s="258">
        <v>0</v>
      </c>
      <c r="J141" s="258">
        <v>0</v>
      </c>
    </row>
    <row r="142" spans="1:10" hidden="1" x14ac:dyDescent="0.2">
      <c r="A142" s="231">
        <f t="shared" si="7"/>
        <v>18</v>
      </c>
      <c r="B142" s="238" t="s">
        <v>422</v>
      </c>
      <c r="C142" s="258">
        <v>0</v>
      </c>
      <c r="D142" s="258">
        <v>0</v>
      </c>
      <c r="E142" s="258">
        <v>0</v>
      </c>
      <c r="F142" s="258">
        <v>0</v>
      </c>
      <c r="G142" s="258">
        <v>0</v>
      </c>
      <c r="H142" s="258">
        <v>0</v>
      </c>
      <c r="I142" s="258">
        <v>0</v>
      </c>
      <c r="J142" s="258">
        <v>0</v>
      </c>
    </row>
    <row r="143" spans="1:10" ht="51" hidden="1" x14ac:dyDescent="0.2">
      <c r="A143" s="288">
        <f>A142+1</f>
        <v>19</v>
      </c>
      <c r="B143" s="289" t="s">
        <v>66</v>
      </c>
      <c r="C143" s="303">
        <v>0</v>
      </c>
      <c r="D143" s="303">
        <v>0</v>
      </c>
      <c r="E143" s="303">
        <v>0</v>
      </c>
      <c r="F143" s="303">
        <v>0</v>
      </c>
      <c r="G143" s="303">
        <v>0</v>
      </c>
      <c r="H143" s="303">
        <v>0</v>
      </c>
      <c r="I143" s="303">
        <v>0</v>
      </c>
      <c r="J143" s="303">
        <v>0</v>
      </c>
    </row>
    <row r="144" spans="1:10" hidden="1" x14ac:dyDescent="0.2">
      <c r="A144" s="231">
        <f t="shared" si="7"/>
        <v>20</v>
      </c>
      <c r="B144" s="238" t="s">
        <v>1047</v>
      </c>
      <c r="C144" s="258">
        <v>0</v>
      </c>
      <c r="D144" s="258">
        <v>0</v>
      </c>
      <c r="E144" s="258">
        <v>0</v>
      </c>
      <c r="F144" s="258">
        <v>0</v>
      </c>
      <c r="G144" s="258">
        <v>0</v>
      </c>
      <c r="H144" s="258">
        <v>0</v>
      </c>
      <c r="I144" s="258">
        <v>0</v>
      </c>
      <c r="J144" s="258">
        <v>0</v>
      </c>
    </row>
    <row r="145" spans="1:10" ht="38.25" hidden="1" x14ac:dyDescent="0.2">
      <c r="A145" s="231">
        <f t="shared" si="7"/>
        <v>21</v>
      </c>
      <c r="B145" s="238" t="s">
        <v>395</v>
      </c>
      <c r="C145" s="258">
        <v>0</v>
      </c>
      <c r="D145" s="258">
        <v>0</v>
      </c>
      <c r="E145" s="258">
        <v>0</v>
      </c>
      <c r="F145" s="258">
        <v>0</v>
      </c>
      <c r="G145" s="258">
        <v>0</v>
      </c>
      <c r="H145" s="258">
        <v>0</v>
      </c>
      <c r="I145" s="258">
        <v>0</v>
      </c>
      <c r="J145" s="258">
        <v>0</v>
      </c>
    </row>
    <row r="146" spans="1:10" hidden="1" x14ac:dyDescent="0.2">
      <c r="A146" s="231">
        <f t="shared" si="7"/>
        <v>22</v>
      </c>
      <c r="B146" s="238" t="s">
        <v>1048</v>
      </c>
      <c r="C146" s="258">
        <v>0</v>
      </c>
      <c r="D146" s="258">
        <v>0</v>
      </c>
      <c r="E146" s="258">
        <v>0</v>
      </c>
      <c r="F146" s="258">
        <v>0</v>
      </c>
      <c r="G146" s="258">
        <v>0</v>
      </c>
      <c r="H146" s="258">
        <v>0</v>
      </c>
      <c r="I146" s="258">
        <v>0</v>
      </c>
      <c r="J146" s="258">
        <v>0</v>
      </c>
    </row>
    <row r="147" spans="1:10" ht="25.5" hidden="1" x14ac:dyDescent="0.2">
      <c r="A147" s="231">
        <f t="shared" si="7"/>
        <v>23</v>
      </c>
      <c r="B147" s="238" t="s">
        <v>1049</v>
      </c>
      <c r="C147" s="258">
        <v>0</v>
      </c>
      <c r="D147" s="258">
        <v>0</v>
      </c>
      <c r="E147" s="258">
        <v>0</v>
      </c>
      <c r="F147" s="258">
        <v>0</v>
      </c>
      <c r="G147" s="258">
        <v>0</v>
      </c>
      <c r="H147" s="258">
        <v>0</v>
      </c>
      <c r="I147" s="258">
        <v>0</v>
      </c>
      <c r="J147" s="258">
        <v>0</v>
      </c>
    </row>
    <row r="148" spans="1:10" hidden="1" x14ac:dyDescent="0.2">
      <c r="A148" s="231">
        <f t="shared" si="7"/>
        <v>24</v>
      </c>
      <c r="B148" s="238" t="s">
        <v>422</v>
      </c>
      <c r="C148" s="258">
        <v>0</v>
      </c>
      <c r="D148" s="258">
        <v>0</v>
      </c>
      <c r="E148" s="258">
        <v>0</v>
      </c>
      <c r="F148" s="258">
        <v>0</v>
      </c>
      <c r="G148" s="258">
        <v>0</v>
      </c>
      <c r="H148" s="258">
        <v>0</v>
      </c>
      <c r="I148" s="258">
        <v>0</v>
      </c>
      <c r="J148" s="258">
        <v>0</v>
      </c>
    </row>
    <row r="149" spans="1:10" ht="51" x14ac:dyDescent="0.2">
      <c r="A149" s="288">
        <f>A148+1</f>
        <v>25</v>
      </c>
      <c r="B149" s="289" t="s">
        <v>70</v>
      </c>
      <c r="C149" s="303">
        <v>31704.44672</v>
      </c>
      <c r="D149" s="303">
        <v>3907</v>
      </c>
      <c r="E149" s="303">
        <v>1100</v>
      </c>
      <c r="F149" s="303">
        <v>0</v>
      </c>
      <c r="G149" s="303">
        <v>0</v>
      </c>
      <c r="H149" s="303">
        <v>0</v>
      </c>
      <c r="I149" s="303">
        <v>0</v>
      </c>
      <c r="J149" s="303">
        <v>36711.44672</v>
      </c>
    </row>
    <row r="150" spans="1:10" ht="38.25" x14ac:dyDescent="0.2">
      <c r="A150" s="236">
        <f t="shared" si="7"/>
        <v>26</v>
      </c>
      <c r="B150" s="324" t="s">
        <v>421</v>
      </c>
      <c r="C150" s="325">
        <v>29803.95264</v>
      </c>
      <c r="D150" s="325">
        <v>0</v>
      </c>
      <c r="E150" s="325">
        <v>0</v>
      </c>
      <c r="F150" s="325">
        <v>0</v>
      </c>
      <c r="G150" s="325">
        <v>0</v>
      </c>
      <c r="H150" s="325">
        <v>0</v>
      </c>
      <c r="I150" s="325">
        <v>0</v>
      </c>
      <c r="J150" s="325">
        <v>29803.95264</v>
      </c>
    </row>
    <row r="151" spans="1:10" ht="38.25" hidden="1" x14ac:dyDescent="0.2">
      <c r="A151" s="231">
        <f t="shared" si="7"/>
        <v>27</v>
      </c>
      <c r="B151" s="238" t="s">
        <v>934</v>
      </c>
      <c r="C151" s="258">
        <v>0</v>
      </c>
      <c r="D151" s="258">
        <v>0</v>
      </c>
      <c r="E151" s="258">
        <v>0</v>
      </c>
      <c r="F151" s="258">
        <v>0</v>
      </c>
      <c r="G151" s="258">
        <v>0</v>
      </c>
      <c r="H151" s="258">
        <v>0</v>
      </c>
      <c r="I151" s="258">
        <v>0</v>
      </c>
      <c r="J151" s="258">
        <v>0</v>
      </c>
    </row>
    <row r="152" spans="1:10" ht="38.25" x14ac:dyDescent="0.2">
      <c r="A152" s="231">
        <f t="shared" si="7"/>
        <v>28</v>
      </c>
      <c r="B152" s="238" t="s">
        <v>395</v>
      </c>
      <c r="C152" s="258">
        <v>29803.95264</v>
      </c>
      <c r="D152" s="258">
        <v>0</v>
      </c>
      <c r="E152" s="258">
        <v>0</v>
      </c>
      <c r="F152" s="258">
        <v>0</v>
      </c>
      <c r="G152" s="258">
        <v>0</v>
      </c>
      <c r="H152" s="258">
        <v>0</v>
      </c>
      <c r="I152" s="258">
        <v>0</v>
      </c>
      <c r="J152" s="258">
        <v>29803.95264</v>
      </c>
    </row>
    <row r="153" spans="1:10" ht="63.75" hidden="1" x14ac:dyDescent="0.2">
      <c r="A153" s="231">
        <f t="shared" si="7"/>
        <v>29</v>
      </c>
      <c r="B153" s="238" t="s">
        <v>320</v>
      </c>
      <c r="C153" s="258">
        <v>0</v>
      </c>
      <c r="D153" s="258">
        <v>0</v>
      </c>
      <c r="E153" s="258">
        <v>0</v>
      </c>
      <c r="F153" s="258">
        <v>0</v>
      </c>
      <c r="G153" s="258">
        <v>0</v>
      </c>
      <c r="H153" s="258">
        <v>0</v>
      </c>
      <c r="I153" s="258">
        <v>0</v>
      </c>
      <c r="J153" s="258">
        <v>0</v>
      </c>
    </row>
    <row r="154" spans="1:10" ht="63.75" hidden="1" x14ac:dyDescent="0.2">
      <c r="A154" s="293">
        <f t="shared" si="7"/>
        <v>30</v>
      </c>
      <c r="B154" s="294" t="s">
        <v>321</v>
      </c>
      <c r="C154" s="258">
        <v>0</v>
      </c>
      <c r="D154" s="258">
        <v>0</v>
      </c>
      <c r="E154" s="258">
        <v>0</v>
      </c>
      <c r="F154" s="258">
        <v>0</v>
      </c>
      <c r="G154" s="258">
        <v>0</v>
      </c>
      <c r="H154" s="258">
        <v>0</v>
      </c>
      <c r="I154" s="258">
        <v>0</v>
      </c>
      <c r="J154" s="258">
        <v>0</v>
      </c>
    </row>
    <row r="155" spans="1:10" ht="63.75" hidden="1" x14ac:dyDescent="0.2">
      <c r="A155" s="293">
        <f t="shared" si="7"/>
        <v>31</v>
      </c>
      <c r="B155" s="294" t="s">
        <v>322</v>
      </c>
      <c r="C155" s="258">
        <v>0</v>
      </c>
      <c r="D155" s="258">
        <v>0</v>
      </c>
      <c r="E155" s="258">
        <v>0</v>
      </c>
      <c r="F155" s="258">
        <v>0</v>
      </c>
      <c r="G155" s="258">
        <v>0</v>
      </c>
      <c r="H155" s="258">
        <v>0</v>
      </c>
      <c r="I155" s="258">
        <v>0</v>
      </c>
      <c r="J155" s="258">
        <v>0</v>
      </c>
    </row>
    <row r="156" spans="1:10" ht="51" hidden="1" x14ac:dyDescent="0.2">
      <c r="A156" s="231">
        <f t="shared" si="7"/>
        <v>32</v>
      </c>
      <c r="B156" s="238" t="s">
        <v>323</v>
      </c>
      <c r="C156" s="258">
        <v>0</v>
      </c>
      <c r="D156" s="258">
        <v>0</v>
      </c>
      <c r="E156" s="258">
        <v>0</v>
      </c>
      <c r="F156" s="258">
        <v>0</v>
      </c>
      <c r="G156" s="258">
        <v>0</v>
      </c>
      <c r="H156" s="258">
        <v>0</v>
      </c>
      <c r="I156" s="258">
        <v>0</v>
      </c>
      <c r="J156" s="258">
        <v>0</v>
      </c>
    </row>
    <row r="157" spans="1:10" ht="89.25" hidden="1" x14ac:dyDescent="0.2">
      <c r="A157" s="231">
        <f t="shared" si="7"/>
        <v>33</v>
      </c>
      <c r="B157" s="238" t="s">
        <v>324</v>
      </c>
      <c r="C157" s="258">
        <v>0</v>
      </c>
      <c r="D157" s="258">
        <v>0</v>
      </c>
      <c r="E157" s="258">
        <v>0</v>
      </c>
      <c r="F157" s="258">
        <v>0</v>
      </c>
      <c r="G157" s="258">
        <v>0</v>
      </c>
      <c r="H157" s="258">
        <v>0</v>
      </c>
      <c r="I157" s="258">
        <v>0</v>
      </c>
      <c r="J157" s="258">
        <v>0</v>
      </c>
    </row>
    <row r="158" spans="1:10" ht="76.5" hidden="1" x14ac:dyDescent="0.2">
      <c r="A158" s="231">
        <f t="shared" si="7"/>
        <v>34</v>
      </c>
      <c r="B158" s="294" t="s">
        <v>325</v>
      </c>
      <c r="C158" s="258">
        <v>0</v>
      </c>
      <c r="D158" s="258">
        <v>0</v>
      </c>
      <c r="E158" s="258">
        <v>0</v>
      </c>
      <c r="F158" s="258">
        <v>0</v>
      </c>
      <c r="G158" s="258">
        <v>0</v>
      </c>
      <c r="H158" s="258">
        <v>0</v>
      </c>
      <c r="I158" s="258">
        <v>0</v>
      </c>
      <c r="J158" s="258">
        <v>0</v>
      </c>
    </row>
    <row r="159" spans="1:10" ht="38.25" hidden="1" x14ac:dyDescent="0.2">
      <c r="A159" s="231">
        <f t="shared" si="7"/>
        <v>35</v>
      </c>
      <c r="B159" s="238" t="s">
        <v>326</v>
      </c>
      <c r="C159" s="258">
        <v>0</v>
      </c>
      <c r="D159" s="258">
        <v>0</v>
      </c>
      <c r="E159" s="258">
        <v>0</v>
      </c>
      <c r="F159" s="258">
        <v>0</v>
      </c>
      <c r="G159" s="258">
        <v>0</v>
      </c>
      <c r="H159" s="258">
        <v>0</v>
      </c>
      <c r="I159" s="258">
        <v>0</v>
      </c>
      <c r="J159" s="258">
        <v>0</v>
      </c>
    </row>
    <row r="160" spans="1:10" ht="51" hidden="1" x14ac:dyDescent="0.2">
      <c r="A160" s="231">
        <f t="shared" si="7"/>
        <v>36</v>
      </c>
      <c r="B160" s="238" t="s">
        <v>936</v>
      </c>
      <c r="C160" s="258">
        <v>0</v>
      </c>
      <c r="D160" s="258">
        <v>0</v>
      </c>
      <c r="E160" s="258">
        <v>0</v>
      </c>
      <c r="F160" s="258">
        <v>0</v>
      </c>
      <c r="G160" s="258">
        <v>0</v>
      </c>
      <c r="H160" s="258">
        <v>0</v>
      </c>
      <c r="I160" s="258">
        <v>0</v>
      </c>
      <c r="J160" s="258">
        <v>0</v>
      </c>
    </row>
    <row r="161" spans="1:10" hidden="1" x14ac:dyDescent="0.2">
      <c r="A161" s="231">
        <f t="shared" si="7"/>
        <v>37</v>
      </c>
      <c r="B161" s="238" t="s">
        <v>422</v>
      </c>
      <c r="C161" s="258">
        <v>0</v>
      </c>
      <c r="D161" s="258">
        <v>0</v>
      </c>
      <c r="E161" s="258">
        <v>0</v>
      </c>
      <c r="F161" s="258">
        <v>0</v>
      </c>
      <c r="G161" s="258">
        <v>0</v>
      </c>
      <c r="H161" s="258">
        <v>0</v>
      </c>
      <c r="I161" s="258">
        <v>0</v>
      </c>
      <c r="J161" s="258">
        <v>0</v>
      </c>
    </row>
    <row r="162" spans="1:10" ht="38.25" hidden="1" x14ac:dyDescent="0.2">
      <c r="A162" s="236">
        <f t="shared" si="7"/>
        <v>38</v>
      </c>
      <c r="B162" s="324" t="s">
        <v>423</v>
      </c>
      <c r="C162" s="325">
        <v>0</v>
      </c>
      <c r="D162" s="325">
        <v>0</v>
      </c>
      <c r="E162" s="325">
        <v>0</v>
      </c>
      <c r="F162" s="325">
        <v>0</v>
      </c>
      <c r="G162" s="325">
        <v>0</v>
      </c>
      <c r="H162" s="325">
        <v>0</v>
      </c>
      <c r="I162" s="325">
        <v>0</v>
      </c>
      <c r="J162" s="325">
        <v>0</v>
      </c>
    </row>
    <row r="163" spans="1:10" ht="25.5" hidden="1" x14ac:dyDescent="0.2">
      <c r="A163" s="293">
        <f t="shared" si="7"/>
        <v>39</v>
      </c>
      <c r="B163" s="294" t="s">
        <v>327</v>
      </c>
      <c r="C163" s="258">
        <v>0</v>
      </c>
      <c r="D163" s="258">
        <v>0</v>
      </c>
      <c r="E163" s="258">
        <v>0</v>
      </c>
      <c r="F163" s="258">
        <v>0</v>
      </c>
      <c r="G163" s="258">
        <v>0</v>
      </c>
      <c r="H163" s="258">
        <v>0</v>
      </c>
      <c r="I163" s="258">
        <v>0</v>
      </c>
      <c r="J163" s="258">
        <v>0</v>
      </c>
    </row>
    <row r="164" spans="1:10" ht="51" hidden="1" x14ac:dyDescent="0.2">
      <c r="A164" s="231">
        <f t="shared" si="7"/>
        <v>40</v>
      </c>
      <c r="B164" s="238" t="s">
        <v>1050</v>
      </c>
      <c r="C164" s="258">
        <v>0</v>
      </c>
      <c r="D164" s="258">
        <v>0</v>
      </c>
      <c r="E164" s="258">
        <v>0</v>
      </c>
      <c r="F164" s="258">
        <v>0</v>
      </c>
      <c r="G164" s="258">
        <v>0</v>
      </c>
      <c r="H164" s="258">
        <v>0</v>
      </c>
      <c r="I164" s="258">
        <v>0</v>
      </c>
      <c r="J164" s="258">
        <v>0</v>
      </c>
    </row>
    <row r="165" spans="1:10" ht="51" hidden="1" x14ac:dyDescent="0.2">
      <c r="A165" s="231">
        <f t="shared" si="7"/>
        <v>41</v>
      </c>
      <c r="B165" s="238" t="s">
        <v>1073</v>
      </c>
      <c r="C165" s="258">
        <v>0</v>
      </c>
      <c r="D165" s="258">
        <v>0</v>
      </c>
      <c r="E165" s="258">
        <v>0</v>
      </c>
      <c r="F165" s="258">
        <v>0</v>
      </c>
      <c r="G165" s="258">
        <v>0</v>
      </c>
      <c r="H165" s="258">
        <v>0</v>
      </c>
      <c r="I165" s="258">
        <v>0</v>
      </c>
      <c r="J165" s="258">
        <v>0</v>
      </c>
    </row>
    <row r="166" spans="1:10" ht="38.25" hidden="1" x14ac:dyDescent="0.2">
      <c r="A166" s="231">
        <f t="shared" si="7"/>
        <v>42</v>
      </c>
      <c r="B166" s="238" t="s">
        <v>345</v>
      </c>
      <c r="C166" s="258">
        <v>0</v>
      </c>
      <c r="D166" s="258">
        <v>0</v>
      </c>
      <c r="E166" s="258">
        <v>0</v>
      </c>
      <c r="F166" s="258">
        <v>0</v>
      </c>
      <c r="G166" s="258">
        <v>0</v>
      </c>
      <c r="H166" s="258">
        <v>0</v>
      </c>
      <c r="I166" s="258">
        <v>0</v>
      </c>
      <c r="J166" s="258">
        <v>0</v>
      </c>
    </row>
    <row r="167" spans="1:10" ht="51" hidden="1" x14ac:dyDescent="0.2">
      <c r="A167" s="293">
        <f t="shared" si="7"/>
        <v>43</v>
      </c>
      <c r="B167" s="294" t="s">
        <v>346</v>
      </c>
      <c r="C167" s="258">
        <v>0</v>
      </c>
      <c r="D167" s="258">
        <v>0</v>
      </c>
      <c r="E167" s="258">
        <v>0</v>
      </c>
      <c r="F167" s="258">
        <v>0</v>
      </c>
      <c r="G167" s="258">
        <v>0</v>
      </c>
      <c r="H167" s="258">
        <v>0</v>
      </c>
      <c r="I167" s="258">
        <v>0</v>
      </c>
      <c r="J167" s="258">
        <v>0</v>
      </c>
    </row>
    <row r="168" spans="1:10" hidden="1" x14ac:dyDescent="0.2">
      <c r="A168" s="231">
        <f t="shared" si="7"/>
        <v>44</v>
      </c>
      <c r="B168" s="238" t="s">
        <v>347</v>
      </c>
      <c r="C168" s="258">
        <v>0</v>
      </c>
      <c r="D168" s="258">
        <v>0</v>
      </c>
      <c r="E168" s="258">
        <v>0</v>
      </c>
      <c r="F168" s="258">
        <v>0</v>
      </c>
      <c r="G168" s="258">
        <v>0</v>
      </c>
      <c r="H168" s="258">
        <v>0</v>
      </c>
      <c r="I168" s="258">
        <v>0</v>
      </c>
      <c r="J168" s="258">
        <v>0</v>
      </c>
    </row>
    <row r="169" spans="1:10" ht="51" hidden="1" x14ac:dyDescent="0.2">
      <c r="A169" s="231">
        <f t="shared" si="7"/>
        <v>45</v>
      </c>
      <c r="B169" s="238" t="s">
        <v>1052</v>
      </c>
      <c r="C169" s="258">
        <v>0</v>
      </c>
      <c r="D169" s="258">
        <v>0</v>
      </c>
      <c r="E169" s="258">
        <v>0</v>
      </c>
      <c r="F169" s="258">
        <v>0</v>
      </c>
      <c r="G169" s="258">
        <v>0</v>
      </c>
      <c r="H169" s="258">
        <v>0</v>
      </c>
      <c r="I169" s="258">
        <v>0</v>
      </c>
      <c r="J169" s="258">
        <v>0</v>
      </c>
    </row>
    <row r="170" spans="1:10" hidden="1" x14ac:dyDescent="0.2">
      <c r="A170" s="231">
        <f t="shared" si="7"/>
        <v>46</v>
      </c>
      <c r="B170" s="238" t="s">
        <v>422</v>
      </c>
      <c r="C170" s="258">
        <v>0</v>
      </c>
      <c r="D170" s="258">
        <v>0</v>
      </c>
      <c r="E170" s="258">
        <v>0</v>
      </c>
      <c r="F170" s="258">
        <v>0</v>
      </c>
      <c r="G170" s="258">
        <v>0</v>
      </c>
      <c r="H170" s="258">
        <v>0</v>
      </c>
      <c r="I170" s="258">
        <v>0</v>
      </c>
      <c r="J170" s="258">
        <v>0</v>
      </c>
    </row>
    <row r="171" spans="1:10" ht="25.5" x14ac:dyDescent="0.2">
      <c r="A171" s="236">
        <f t="shared" si="7"/>
        <v>47</v>
      </c>
      <c r="B171" s="324" t="s">
        <v>424</v>
      </c>
      <c r="C171" s="325">
        <v>1900.4940800000004</v>
      </c>
      <c r="D171" s="325">
        <v>3907</v>
      </c>
      <c r="E171" s="325">
        <v>1100</v>
      </c>
      <c r="F171" s="325">
        <v>0</v>
      </c>
      <c r="G171" s="325">
        <v>0</v>
      </c>
      <c r="H171" s="325">
        <v>0</v>
      </c>
      <c r="I171" s="325">
        <v>0</v>
      </c>
      <c r="J171" s="325">
        <v>6907.4940800000004</v>
      </c>
    </row>
    <row r="172" spans="1:10" ht="38.25" hidden="1" x14ac:dyDescent="0.2">
      <c r="A172" s="231">
        <f t="shared" si="7"/>
        <v>48</v>
      </c>
      <c r="B172" s="238" t="s">
        <v>425</v>
      </c>
      <c r="C172" s="258">
        <v>0</v>
      </c>
      <c r="D172" s="258">
        <v>0</v>
      </c>
      <c r="E172" s="258">
        <v>0</v>
      </c>
      <c r="F172" s="258">
        <v>0</v>
      </c>
      <c r="G172" s="258">
        <v>0</v>
      </c>
      <c r="H172" s="258">
        <v>0</v>
      </c>
      <c r="I172" s="258">
        <v>0</v>
      </c>
      <c r="J172" s="258">
        <v>0</v>
      </c>
    </row>
    <row r="173" spans="1:10" ht="25.5" x14ac:dyDescent="0.2">
      <c r="A173" s="231">
        <f t="shared" si="7"/>
        <v>49</v>
      </c>
      <c r="B173" s="238" t="s">
        <v>329</v>
      </c>
      <c r="C173" s="258">
        <v>1900.4940800000004</v>
      </c>
      <c r="D173" s="258">
        <v>3907</v>
      </c>
      <c r="E173" s="258">
        <v>1100</v>
      </c>
      <c r="F173" s="258">
        <v>0</v>
      </c>
      <c r="G173" s="258">
        <v>0</v>
      </c>
      <c r="H173" s="258">
        <v>0</v>
      </c>
      <c r="I173" s="258">
        <v>0</v>
      </c>
      <c r="J173" s="258">
        <v>6907.4940800000004</v>
      </c>
    </row>
    <row r="174" spans="1:10" hidden="1" x14ac:dyDescent="0.2">
      <c r="A174" s="231">
        <f t="shared" si="7"/>
        <v>50</v>
      </c>
      <c r="B174" s="238" t="s">
        <v>951</v>
      </c>
      <c r="C174" s="258">
        <v>0</v>
      </c>
      <c r="D174" s="258">
        <v>0</v>
      </c>
      <c r="E174" s="258">
        <v>0</v>
      </c>
      <c r="F174" s="258">
        <v>0</v>
      </c>
      <c r="G174" s="258">
        <v>0</v>
      </c>
      <c r="H174" s="258">
        <v>0</v>
      </c>
      <c r="I174" s="258">
        <v>0</v>
      </c>
      <c r="J174" s="258">
        <v>0</v>
      </c>
    </row>
    <row r="175" spans="1:10" ht="76.5" hidden="1" x14ac:dyDescent="0.2">
      <c r="A175" s="231">
        <f t="shared" si="7"/>
        <v>51</v>
      </c>
      <c r="B175" s="238" t="s">
        <v>952</v>
      </c>
      <c r="C175" s="258">
        <v>0</v>
      </c>
      <c r="D175" s="258">
        <v>0</v>
      </c>
      <c r="E175" s="258">
        <v>0</v>
      </c>
      <c r="F175" s="258">
        <v>0</v>
      </c>
      <c r="G175" s="258">
        <v>0</v>
      </c>
      <c r="H175" s="258">
        <v>0</v>
      </c>
      <c r="I175" s="258">
        <v>0</v>
      </c>
      <c r="J175" s="258">
        <v>0</v>
      </c>
    </row>
    <row r="176" spans="1:10" ht="25.5" hidden="1" x14ac:dyDescent="0.2">
      <c r="A176" s="231">
        <f t="shared" si="7"/>
        <v>52</v>
      </c>
      <c r="B176" s="238" t="s">
        <v>330</v>
      </c>
      <c r="C176" s="258">
        <v>0</v>
      </c>
      <c r="D176" s="258">
        <v>0</v>
      </c>
      <c r="E176" s="258">
        <v>0</v>
      </c>
      <c r="F176" s="258">
        <v>0</v>
      </c>
      <c r="G176" s="258">
        <v>0</v>
      </c>
      <c r="H176" s="258">
        <v>0</v>
      </c>
      <c r="I176" s="258">
        <v>0</v>
      </c>
      <c r="J176" s="258">
        <v>0</v>
      </c>
    </row>
    <row r="177" spans="1:10" hidden="1" x14ac:dyDescent="0.2">
      <c r="A177" s="231">
        <f t="shared" si="7"/>
        <v>53</v>
      </c>
      <c r="B177" s="238" t="s">
        <v>422</v>
      </c>
      <c r="C177" s="258">
        <v>0</v>
      </c>
      <c r="D177" s="258">
        <v>0</v>
      </c>
      <c r="E177" s="258">
        <v>0</v>
      </c>
      <c r="F177" s="258">
        <v>0</v>
      </c>
      <c r="G177" s="258">
        <v>0</v>
      </c>
      <c r="H177" s="258">
        <v>0</v>
      </c>
      <c r="I177" s="258">
        <v>0</v>
      </c>
      <c r="J177" s="258">
        <v>0</v>
      </c>
    </row>
    <row r="178" spans="1:10" ht="51" hidden="1" x14ac:dyDescent="0.2">
      <c r="A178" s="288">
        <f t="shared" si="7"/>
        <v>54</v>
      </c>
      <c r="B178" s="289" t="s">
        <v>75</v>
      </c>
      <c r="C178" s="303">
        <v>0</v>
      </c>
      <c r="D178" s="303">
        <v>0</v>
      </c>
      <c r="E178" s="303">
        <v>0</v>
      </c>
      <c r="F178" s="303">
        <v>0</v>
      </c>
      <c r="G178" s="303">
        <v>0</v>
      </c>
      <c r="H178" s="303">
        <v>0</v>
      </c>
      <c r="I178" s="303">
        <v>0</v>
      </c>
      <c r="J178" s="303">
        <v>0</v>
      </c>
    </row>
    <row r="179" spans="1:10" x14ac:dyDescent="0.2">
      <c r="A179" s="288">
        <f t="shared" si="7"/>
        <v>55</v>
      </c>
      <c r="B179" s="289" t="s">
        <v>146</v>
      </c>
      <c r="C179" s="303">
        <v>216.34569999999997</v>
      </c>
      <c r="D179" s="303">
        <v>85</v>
      </c>
      <c r="E179" s="303">
        <v>0</v>
      </c>
      <c r="F179" s="303">
        <v>0</v>
      </c>
      <c r="G179" s="303">
        <v>40</v>
      </c>
      <c r="H179" s="303">
        <v>0</v>
      </c>
      <c r="I179" s="303">
        <v>0</v>
      </c>
      <c r="J179" s="303">
        <v>341.34569999999997</v>
      </c>
    </row>
    <row r="180" spans="1:10" x14ac:dyDescent="0.2">
      <c r="A180" s="234">
        <f t="shared" si="7"/>
        <v>56</v>
      </c>
      <c r="B180" s="278" t="s">
        <v>30</v>
      </c>
      <c r="C180" s="279">
        <v>31990.931230000002</v>
      </c>
      <c r="D180" s="279">
        <v>3992</v>
      </c>
      <c r="E180" s="279">
        <v>1100</v>
      </c>
      <c r="F180" s="279">
        <v>0</v>
      </c>
      <c r="G180" s="279">
        <v>40</v>
      </c>
      <c r="H180" s="279">
        <v>0</v>
      </c>
      <c r="I180" s="279">
        <v>0</v>
      </c>
      <c r="J180" s="279">
        <v>37122.931229999995</v>
      </c>
    </row>
    <row r="181" spans="1:10" x14ac:dyDescent="0.2">
      <c r="A181" s="598" t="s">
        <v>58</v>
      </c>
      <c r="B181" s="598"/>
      <c r="C181" s="598"/>
      <c r="D181" s="598"/>
      <c r="E181" s="598"/>
      <c r="F181" s="598"/>
      <c r="G181" s="598"/>
      <c r="H181" s="598"/>
      <c r="I181" s="598"/>
      <c r="J181" s="598"/>
    </row>
    <row r="182" spans="1:10" ht="76.5" hidden="1" x14ac:dyDescent="0.2">
      <c r="A182" s="288">
        <f>A180+1</f>
        <v>57</v>
      </c>
      <c r="B182" s="289" t="s">
        <v>365</v>
      </c>
      <c r="C182" s="303">
        <f>SUM(C183:C187)</f>
        <v>0</v>
      </c>
      <c r="D182" s="303">
        <f>SUM(D183:D187)</f>
        <v>0</v>
      </c>
      <c r="E182" s="303">
        <f t="shared" ref="E182" si="8">SUM(E183:E187)</f>
        <v>0</v>
      </c>
      <c r="F182" s="303">
        <f t="shared" ref="F182" si="9">SUM(F183:F187)</f>
        <v>0</v>
      </c>
      <c r="G182" s="303">
        <f t="shared" ref="G182" si="10">SUM(G183:G187)</f>
        <v>0</v>
      </c>
      <c r="H182" s="303">
        <f t="shared" ref="H182" si="11">SUM(H183:H187)</f>
        <v>0</v>
      </c>
      <c r="I182" s="303">
        <f t="shared" ref="I182" si="12">SUM(I183:I187)</f>
        <v>0</v>
      </c>
      <c r="J182" s="303">
        <f>SUM(C182:I182)</f>
        <v>0</v>
      </c>
    </row>
    <row r="183" spans="1:10" ht="51" hidden="1" x14ac:dyDescent="0.2">
      <c r="A183" s="293">
        <f>A182+1</f>
        <v>58</v>
      </c>
      <c r="B183" s="294" t="s">
        <v>366</v>
      </c>
      <c r="C183" s="258">
        <v>0</v>
      </c>
      <c r="D183" s="258">
        <v>0</v>
      </c>
      <c r="E183" s="258">
        <v>0</v>
      </c>
      <c r="F183" s="258">
        <v>0</v>
      </c>
      <c r="G183" s="258">
        <v>0</v>
      </c>
      <c r="H183" s="258">
        <v>0</v>
      </c>
      <c r="I183" s="258">
        <v>0</v>
      </c>
      <c r="J183" s="258">
        <f>SUM(C183:I183)</f>
        <v>0</v>
      </c>
    </row>
    <row r="184" spans="1:10" ht="38.25" hidden="1" x14ac:dyDescent="0.2">
      <c r="A184" s="293">
        <f t="shared" ref="A184:A233" si="13">A183+1</f>
        <v>59</v>
      </c>
      <c r="B184" s="294" t="s">
        <v>367</v>
      </c>
      <c r="C184" s="258">
        <v>0</v>
      </c>
      <c r="D184" s="258">
        <v>0</v>
      </c>
      <c r="E184" s="258">
        <v>0</v>
      </c>
      <c r="F184" s="258">
        <v>0</v>
      </c>
      <c r="G184" s="258">
        <v>0</v>
      </c>
      <c r="H184" s="258">
        <v>0</v>
      </c>
      <c r="I184" s="258">
        <v>0</v>
      </c>
      <c r="J184" s="258">
        <f t="shared" ref="J184:J187" si="14">SUM(C184:I184)</f>
        <v>0</v>
      </c>
    </row>
    <row r="185" spans="1:10" ht="25.5" hidden="1" x14ac:dyDescent="0.2">
      <c r="A185" s="293">
        <f t="shared" si="13"/>
        <v>60</v>
      </c>
      <c r="B185" s="294" t="s">
        <v>368</v>
      </c>
      <c r="C185" s="258">
        <v>0</v>
      </c>
      <c r="D185" s="258">
        <v>0</v>
      </c>
      <c r="E185" s="258">
        <v>0</v>
      </c>
      <c r="F185" s="258">
        <v>0</v>
      </c>
      <c r="G185" s="258">
        <v>0</v>
      </c>
      <c r="H185" s="258">
        <v>0</v>
      </c>
      <c r="I185" s="258">
        <v>0</v>
      </c>
      <c r="J185" s="258">
        <f t="shared" si="14"/>
        <v>0</v>
      </c>
    </row>
    <row r="186" spans="1:10" ht="63.75" hidden="1" x14ac:dyDescent="0.2">
      <c r="A186" s="293">
        <f t="shared" si="13"/>
        <v>61</v>
      </c>
      <c r="B186" s="294" t="s">
        <v>369</v>
      </c>
      <c r="C186" s="258">
        <v>0</v>
      </c>
      <c r="D186" s="258">
        <v>0</v>
      </c>
      <c r="E186" s="258">
        <v>0</v>
      </c>
      <c r="F186" s="258">
        <v>0</v>
      </c>
      <c r="G186" s="258">
        <v>0</v>
      </c>
      <c r="H186" s="258">
        <v>0</v>
      </c>
      <c r="I186" s="258">
        <v>0</v>
      </c>
      <c r="J186" s="258">
        <f t="shared" si="14"/>
        <v>0</v>
      </c>
    </row>
    <row r="187" spans="1:10" hidden="1" x14ac:dyDescent="0.2">
      <c r="A187" s="231">
        <f t="shared" si="13"/>
        <v>62</v>
      </c>
      <c r="B187" s="238" t="s">
        <v>422</v>
      </c>
      <c r="C187" s="258">
        <v>0</v>
      </c>
      <c r="D187" s="258">
        <v>0</v>
      </c>
      <c r="E187" s="258">
        <v>0</v>
      </c>
      <c r="F187" s="258">
        <v>0</v>
      </c>
      <c r="G187" s="258">
        <v>0</v>
      </c>
      <c r="H187" s="258">
        <v>0</v>
      </c>
      <c r="I187" s="258">
        <v>0</v>
      </c>
      <c r="J187" s="258">
        <f t="shared" si="14"/>
        <v>0</v>
      </c>
    </row>
    <row r="188" spans="1:10" ht="89.25" hidden="1" x14ac:dyDescent="0.2">
      <c r="A188" s="288">
        <f>A187+1</f>
        <v>63</v>
      </c>
      <c r="B188" s="289" t="s">
        <v>370</v>
      </c>
      <c r="C188" s="303">
        <f>SUM(C189:C196)</f>
        <v>0</v>
      </c>
      <c r="D188" s="303">
        <f t="shared" ref="D188" si="15">SUM(D189:D196)</f>
        <v>0</v>
      </c>
      <c r="E188" s="303">
        <f t="shared" ref="E188" si="16">SUM(E189:E196)</f>
        <v>0</v>
      </c>
      <c r="F188" s="303">
        <f t="shared" ref="F188" si="17">SUM(F189:F196)</f>
        <v>0</v>
      </c>
      <c r="G188" s="303">
        <f t="shared" ref="G188" si="18">SUM(G189:G196)</f>
        <v>0</v>
      </c>
      <c r="H188" s="303">
        <f t="shared" ref="H188" si="19">SUM(H189:H196)</f>
        <v>0</v>
      </c>
      <c r="I188" s="303">
        <f t="shared" ref="I188" si="20">SUM(I189:I196)</f>
        <v>0</v>
      </c>
      <c r="J188" s="303">
        <f>SUM(C188:I188)</f>
        <v>0</v>
      </c>
    </row>
    <row r="189" spans="1:10" ht="38.25" hidden="1" x14ac:dyDescent="0.2">
      <c r="A189" s="293">
        <f t="shared" si="13"/>
        <v>64</v>
      </c>
      <c r="B189" s="294" t="s">
        <v>397</v>
      </c>
      <c r="C189" s="258">
        <v>0</v>
      </c>
      <c r="D189" s="258">
        <v>0</v>
      </c>
      <c r="E189" s="258">
        <v>0</v>
      </c>
      <c r="F189" s="258">
        <v>0</v>
      </c>
      <c r="G189" s="258">
        <v>0</v>
      </c>
      <c r="H189" s="258">
        <v>0</v>
      </c>
      <c r="I189" s="258">
        <v>0</v>
      </c>
      <c r="J189" s="258">
        <f>SUM(C189:I189)</f>
        <v>0</v>
      </c>
    </row>
    <row r="190" spans="1:10" ht="25.5" hidden="1" x14ac:dyDescent="0.2">
      <c r="A190" s="293">
        <f t="shared" si="13"/>
        <v>65</v>
      </c>
      <c r="B190" s="294" t="s">
        <v>372</v>
      </c>
      <c r="C190" s="258">
        <v>0</v>
      </c>
      <c r="D190" s="258">
        <v>0</v>
      </c>
      <c r="E190" s="258">
        <v>0</v>
      </c>
      <c r="F190" s="258">
        <v>0</v>
      </c>
      <c r="G190" s="258">
        <v>0</v>
      </c>
      <c r="H190" s="258">
        <v>0</v>
      </c>
      <c r="I190" s="258">
        <v>0</v>
      </c>
      <c r="J190" s="258">
        <f t="shared" ref="J190:J191" si="21">SUM(C190:I190)</f>
        <v>0</v>
      </c>
    </row>
    <row r="191" spans="1:10" ht="25.5" hidden="1" x14ac:dyDescent="0.2">
      <c r="A191" s="293">
        <f t="shared" si="13"/>
        <v>66</v>
      </c>
      <c r="B191" s="294" t="s">
        <v>373</v>
      </c>
      <c r="C191" s="258">
        <v>0</v>
      </c>
      <c r="D191" s="258">
        <v>0</v>
      </c>
      <c r="E191" s="258">
        <v>0</v>
      </c>
      <c r="F191" s="258">
        <v>0</v>
      </c>
      <c r="G191" s="258">
        <v>0</v>
      </c>
      <c r="H191" s="258">
        <v>0</v>
      </c>
      <c r="I191" s="258">
        <v>0</v>
      </c>
      <c r="J191" s="258">
        <f t="shared" si="21"/>
        <v>0</v>
      </c>
    </row>
    <row r="192" spans="1:10" ht="25.5" hidden="1" x14ac:dyDescent="0.2">
      <c r="A192" s="293">
        <f t="shared" si="13"/>
        <v>67</v>
      </c>
      <c r="B192" s="294" t="s">
        <v>398</v>
      </c>
      <c r="C192" s="258">
        <v>0</v>
      </c>
      <c r="D192" s="258">
        <v>0</v>
      </c>
      <c r="E192" s="258">
        <v>0</v>
      </c>
      <c r="F192" s="258">
        <v>0</v>
      </c>
      <c r="G192" s="258">
        <v>0</v>
      </c>
      <c r="H192" s="258">
        <v>0</v>
      </c>
      <c r="I192" s="258">
        <v>0</v>
      </c>
      <c r="J192" s="258">
        <f>SUM(C192:I192)</f>
        <v>0</v>
      </c>
    </row>
    <row r="193" spans="1:10" ht="25.5" hidden="1" x14ac:dyDescent="0.2">
      <c r="A193" s="293">
        <f t="shared" si="13"/>
        <v>68</v>
      </c>
      <c r="B193" s="294" t="s">
        <v>375</v>
      </c>
      <c r="C193" s="258">
        <v>0</v>
      </c>
      <c r="D193" s="258">
        <v>0</v>
      </c>
      <c r="E193" s="258">
        <v>0</v>
      </c>
      <c r="F193" s="258">
        <v>0</v>
      </c>
      <c r="G193" s="258">
        <v>0</v>
      </c>
      <c r="H193" s="258">
        <v>0</v>
      </c>
      <c r="I193" s="258">
        <v>0</v>
      </c>
      <c r="J193" s="258">
        <f>SUM(C193:I193)</f>
        <v>0</v>
      </c>
    </row>
    <row r="194" spans="1:10" hidden="1" x14ac:dyDescent="0.2">
      <c r="A194" s="293">
        <f t="shared" si="13"/>
        <v>69</v>
      </c>
      <c r="B194" s="294" t="s">
        <v>376</v>
      </c>
      <c r="C194" s="258">
        <v>0</v>
      </c>
      <c r="D194" s="258">
        <v>0</v>
      </c>
      <c r="E194" s="258">
        <v>0</v>
      </c>
      <c r="F194" s="258">
        <v>0</v>
      </c>
      <c r="G194" s="258">
        <v>0</v>
      </c>
      <c r="H194" s="258">
        <v>0</v>
      </c>
      <c r="I194" s="258">
        <v>0</v>
      </c>
      <c r="J194" s="258">
        <f t="shared" ref="J194:J196" si="22">SUM(C194:I194)</f>
        <v>0</v>
      </c>
    </row>
    <row r="195" spans="1:10" hidden="1" x14ac:dyDescent="0.2">
      <c r="A195" s="293">
        <f t="shared" si="13"/>
        <v>70</v>
      </c>
      <c r="B195" s="294" t="s">
        <v>377</v>
      </c>
      <c r="C195" s="258">
        <v>0</v>
      </c>
      <c r="D195" s="258">
        <v>0</v>
      </c>
      <c r="E195" s="258">
        <v>0</v>
      </c>
      <c r="F195" s="258">
        <v>0</v>
      </c>
      <c r="G195" s="258">
        <v>0</v>
      </c>
      <c r="H195" s="258">
        <v>0</v>
      </c>
      <c r="I195" s="258">
        <v>0</v>
      </c>
      <c r="J195" s="258">
        <f t="shared" si="22"/>
        <v>0</v>
      </c>
    </row>
    <row r="196" spans="1:10" hidden="1" x14ac:dyDescent="0.2">
      <c r="A196" s="231">
        <f t="shared" si="13"/>
        <v>71</v>
      </c>
      <c r="B196" s="238" t="s">
        <v>422</v>
      </c>
      <c r="C196" s="258">
        <v>0</v>
      </c>
      <c r="D196" s="258">
        <v>0</v>
      </c>
      <c r="E196" s="258">
        <v>0</v>
      </c>
      <c r="F196" s="258">
        <v>0</v>
      </c>
      <c r="G196" s="258">
        <v>0</v>
      </c>
      <c r="H196" s="258">
        <v>0</v>
      </c>
      <c r="I196" s="258">
        <v>0</v>
      </c>
      <c r="J196" s="258">
        <f t="shared" si="22"/>
        <v>0</v>
      </c>
    </row>
    <row r="197" spans="1:10" ht="51" x14ac:dyDescent="0.2">
      <c r="A197" s="288">
        <f>A196+1</f>
        <v>72</v>
      </c>
      <c r="B197" s="289" t="s">
        <v>1074</v>
      </c>
      <c r="C197" s="303">
        <v>125.26690999999991</v>
      </c>
      <c r="D197" s="303">
        <v>825</v>
      </c>
      <c r="E197" s="303">
        <v>0</v>
      </c>
      <c r="F197" s="303">
        <v>0</v>
      </c>
      <c r="G197" s="303">
        <v>0</v>
      </c>
      <c r="H197" s="303">
        <v>0</v>
      </c>
      <c r="I197" s="303">
        <v>0</v>
      </c>
      <c r="J197" s="303">
        <v>950.26690999999994</v>
      </c>
    </row>
    <row r="198" spans="1:10" hidden="1" x14ac:dyDescent="0.2">
      <c r="A198" s="236">
        <f>A197+1</f>
        <v>73</v>
      </c>
      <c r="B198" s="324" t="s">
        <v>430</v>
      </c>
      <c r="C198" s="325">
        <v>0</v>
      </c>
      <c r="D198" s="325">
        <v>0</v>
      </c>
      <c r="E198" s="325">
        <v>0</v>
      </c>
      <c r="F198" s="325">
        <v>0</v>
      </c>
      <c r="G198" s="325">
        <v>0</v>
      </c>
      <c r="H198" s="325">
        <v>0</v>
      </c>
      <c r="I198" s="325">
        <v>0</v>
      </c>
      <c r="J198" s="325">
        <v>0</v>
      </c>
    </row>
    <row r="199" spans="1:10" hidden="1" x14ac:dyDescent="0.2">
      <c r="A199" s="293">
        <f>A198+1</f>
        <v>74</v>
      </c>
      <c r="B199" s="294" t="s">
        <v>399</v>
      </c>
      <c r="C199" s="258">
        <v>0</v>
      </c>
      <c r="D199" s="258">
        <v>0</v>
      </c>
      <c r="E199" s="258">
        <v>0</v>
      </c>
      <c r="F199" s="258">
        <v>0</v>
      </c>
      <c r="G199" s="258">
        <v>0</v>
      </c>
      <c r="H199" s="258">
        <v>0</v>
      </c>
      <c r="I199" s="258">
        <v>0</v>
      </c>
      <c r="J199" s="258">
        <v>0</v>
      </c>
    </row>
    <row r="200" spans="1:10" ht="51" hidden="1" x14ac:dyDescent="0.2">
      <c r="A200" s="293">
        <f t="shared" si="13"/>
        <v>75</v>
      </c>
      <c r="B200" s="294" t="s">
        <v>378</v>
      </c>
      <c r="C200" s="258">
        <v>0</v>
      </c>
      <c r="D200" s="258">
        <v>0</v>
      </c>
      <c r="E200" s="258">
        <v>0</v>
      </c>
      <c r="F200" s="258">
        <v>0</v>
      </c>
      <c r="G200" s="258">
        <v>0</v>
      </c>
      <c r="H200" s="258">
        <v>0</v>
      </c>
      <c r="I200" s="258">
        <v>0</v>
      </c>
      <c r="J200" s="258">
        <v>0</v>
      </c>
    </row>
    <row r="201" spans="1:10" ht="38.25" hidden="1" x14ac:dyDescent="0.2">
      <c r="A201" s="293">
        <f t="shared" si="13"/>
        <v>76</v>
      </c>
      <c r="B201" s="294" t="s">
        <v>379</v>
      </c>
      <c r="C201" s="258">
        <v>0</v>
      </c>
      <c r="D201" s="258">
        <v>0</v>
      </c>
      <c r="E201" s="258">
        <v>0</v>
      </c>
      <c r="F201" s="258">
        <v>0</v>
      </c>
      <c r="G201" s="258">
        <v>0</v>
      </c>
      <c r="H201" s="258">
        <v>0</v>
      </c>
      <c r="I201" s="258">
        <v>0</v>
      </c>
      <c r="J201" s="258">
        <v>0</v>
      </c>
    </row>
    <row r="202" spans="1:10" hidden="1" x14ac:dyDescent="0.2">
      <c r="A202" s="231">
        <f t="shared" si="13"/>
        <v>77</v>
      </c>
      <c r="B202" s="238" t="s">
        <v>422</v>
      </c>
      <c r="C202" s="258">
        <v>0</v>
      </c>
      <c r="D202" s="258">
        <v>0</v>
      </c>
      <c r="E202" s="258">
        <v>0</v>
      </c>
      <c r="F202" s="258">
        <v>0</v>
      </c>
      <c r="G202" s="258">
        <v>0</v>
      </c>
      <c r="H202" s="258">
        <v>0</v>
      </c>
      <c r="I202" s="258">
        <v>0</v>
      </c>
      <c r="J202" s="258">
        <v>0</v>
      </c>
    </row>
    <row r="203" spans="1:10" ht="38.25" hidden="1" x14ac:dyDescent="0.2">
      <c r="A203" s="236">
        <f>A202+1</f>
        <v>78</v>
      </c>
      <c r="B203" s="324" t="s">
        <v>431</v>
      </c>
      <c r="C203" s="325">
        <v>0</v>
      </c>
      <c r="D203" s="325">
        <v>0</v>
      </c>
      <c r="E203" s="325">
        <v>0</v>
      </c>
      <c r="F203" s="325">
        <v>0</v>
      </c>
      <c r="G203" s="325">
        <v>0</v>
      </c>
      <c r="H203" s="325">
        <v>0</v>
      </c>
      <c r="I203" s="325">
        <v>0</v>
      </c>
      <c r="J203" s="325">
        <v>0</v>
      </c>
    </row>
    <row r="204" spans="1:10" ht="38.25" hidden="1" x14ac:dyDescent="0.2">
      <c r="A204" s="293">
        <f t="shared" si="13"/>
        <v>79</v>
      </c>
      <c r="B204" s="294" t="s">
        <v>397</v>
      </c>
      <c r="C204" s="258">
        <v>0</v>
      </c>
      <c r="D204" s="258">
        <v>0</v>
      </c>
      <c r="E204" s="258">
        <v>0</v>
      </c>
      <c r="F204" s="258">
        <v>0</v>
      </c>
      <c r="G204" s="258">
        <v>0</v>
      </c>
      <c r="H204" s="258">
        <v>0</v>
      </c>
      <c r="I204" s="258">
        <v>0</v>
      </c>
      <c r="J204" s="258">
        <v>0</v>
      </c>
    </row>
    <row r="205" spans="1:10" hidden="1" x14ac:dyDescent="0.2">
      <c r="A205" s="293">
        <f t="shared" si="13"/>
        <v>80</v>
      </c>
      <c r="B205" s="294" t="s">
        <v>380</v>
      </c>
      <c r="C205" s="258">
        <v>0</v>
      </c>
      <c r="D205" s="258">
        <v>0</v>
      </c>
      <c r="E205" s="258">
        <v>0</v>
      </c>
      <c r="F205" s="258">
        <v>0</v>
      </c>
      <c r="G205" s="258">
        <v>0</v>
      </c>
      <c r="H205" s="258">
        <v>0</v>
      </c>
      <c r="I205" s="258">
        <v>0</v>
      </c>
      <c r="J205" s="258">
        <v>0</v>
      </c>
    </row>
    <row r="206" spans="1:10" ht="38.25" hidden="1" x14ac:dyDescent="0.2">
      <c r="A206" s="293">
        <f t="shared" si="13"/>
        <v>81</v>
      </c>
      <c r="B206" s="294" t="s">
        <v>400</v>
      </c>
      <c r="C206" s="258">
        <v>0</v>
      </c>
      <c r="D206" s="258">
        <v>0</v>
      </c>
      <c r="E206" s="258">
        <v>0</v>
      </c>
      <c r="F206" s="258">
        <v>0</v>
      </c>
      <c r="G206" s="258">
        <v>0</v>
      </c>
      <c r="H206" s="258">
        <v>0</v>
      </c>
      <c r="I206" s="258">
        <v>0</v>
      </c>
      <c r="J206" s="258">
        <v>0</v>
      </c>
    </row>
    <row r="207" spans="1:10" ht="38.25" hidden="1" x14ac:dyDescent="0.2">
      <c r="A207" s="293">
        <f t="shared" si="13"/>
        <v>82</v>
      </c>
      <c r="B207" s="294" t="s">
        <v>381</v>
      </c>
      <c r="C207" s="258">
        <v>0</v>
      </c>
      <c r="D207" s="258">
        <v>0</v>
      </c>
      <c r="E207" s="258">
        <v>0</v>
      </c>
      <c r="F207" s="258">
        <v>0</v>
      </c>
      <c r="G207" s="258">
        <v>0</v>
      </c>
      <c r="H207" s="258">
        <v>0</v>
      </c>
      <c r="I207" s="258">
        <v>0</v>
      </c>
      <c r="J207" s="258">
        <v>0</v>
      </c>
    </row>
    <row r="208" spans="1:10" ht="38.25" hidden="1" x14ac:dyDescent="0.2">
      <c r="A208" s="293">
        <f t="shared" si="13"/>
        <v>83</v>
      </c>
      <c r="B208" s="294" t="s">
        <v>382</v>
      </c>
      <c r="C208" s="258">
        <v>0</v>
      </c>
      <c r="D208" s="258">
        <v>0</v>
      </c>
      <c r="E208" s="258">
        <v>0</v>
      </c>
      <c r="F208" s="258">
        <v>0</v>
      </c>
      <c r="G208" s="258">
        <v>0</v>
      </c>
      <c r="H208" s="258">
        <v>0</v>
      </c>
      <c r="I208" s="258">
        <v>0</v>
      </c>
      <c r="J208" s="258">
        <v>0</v>
      </c>
    </row>
    <row r="209" spans="1:10" ht="38.25" hidden="1" x14ac:dyDescent="0.2">
      <c r="A209" s="293">
        <f t="shared" si="13"/>
        <v>84</v>
      </c>
      <c r="B209" s="294" t="s">
        <v>383</v>
      </c>
      <c r="C209" s="258">
        <v>0</v>
      </c>
      <c r="D209" s="258">
        <v>0</v>
      </c>
      <c r="E209" s="258">
        <v>0</v>
      </c>
      <c r="F209" s="258">
        <v>0</v>
      </c>
      <c r="G209" s="258">
        <v>0</v>
      </c>
      <c r="H209" s="258">
        <v>0</v>
      </c>
      <c r="I209" s="258">
        <v>0</v>
      </c>
      <c r="J209" s="258">
        <v>0</v>
      </c>
    </row>
    <row r="210" spans="1:10" hidden="1" x14ac:dyDescent="0.2">
      <c r="A210" s="231">
        <f t="shared" si="13"/>
        <v>85</v>
      </c>
      <c r="B210" s="238" t="s">
        <v>422</v>
      </c>
      <c r="C210" s="258">
        <v>0</v>
      </c>
      <c r="D210" s="258">
        <v>0</v>
      </c>
      <c r="E210" s="258">
        <v>0</v>
      </c>
      <c r="F210" s="258">
        <v>0</v>
      </c>
      <c r="G210" s="258">
        <v>0</v>
      </c>
      <c r="H210" s="258">
        <v>0</v>
      </c>
      <c r="I210" s="258">
        <v>0</v>
      </c>
      <c r="J210" s="258">
        <v>0</v>
      </c>
    </row>
    <row r="211" spans="1:10" ht="25.5" hidden="1" x14ac:dyDescent="0.2">
      <c r="A211" s="236">
        <f>A210+1</f>
        <v>86</v>
      </c>
      <c r="B211" s="324" t="s">
        <v>432</v>
      </c>
      <c r="C211" s="325">
        <v>0</v>
      </c>
      <c r="D211" s="325">
        <v>0</v>
      </c>
      <c r="E211" s="325">
        <v>0</v>
      </c>
      <c r="F211" s="325">
        <v>0</v>
      </c>
      <c r="G211" s="325">
        <v>0</v>
      </c>
      <c r="H211" s="325">
        <v>0</v>
      </c>
      <c r="I211" s="325">
        <v>0</v>
      </c>
      <c r="J211" s="325">
        <v>0</v>
      </c>
    </row>
    <row r="212" spans="1:10" hidden="1" x14ac:dyDescent="0.2">
      <c r="A212" s="293">
        <f t="shared" si="13"/>
        <v>87</v>
      </c>
      <c r="B212" s="294" t="s">
        <v>376</v>
      </c>
      <c r="C212" s="258">
        <v>0</v>
      </c>
      <c r="D212" s="258">
        <v>0</v>
      </c>
      <c r="E212" s="258">
        <v>0</v>
      </c>
      <c r="F212" s="258">
        <v>0</v>
      </c>
      <c r="G212" s="258">
        <v>0</v>
      </c>
      <c r="H212" s="258">
        <v>0</v>
      </c>
      <c r="I212" s="258">
        <v>0</v>
      </c>
      <c r="J212" s="258">
        <v>0</v>
      </c>
    </row>
    <row r="213" spans="1:10" hidden="1" x14ac:dyDescent="0.2">
      <c r="A213" s="293">
        <f t="shared" si="13"/>
        <v>88</v>
      </c>
      <c r="B213" s="294" t="s">
        <v>377</v>
      </c>
      <c r="C213" s="258">
        <v>0</v>
      </c>
      <c r="D213" s="258">
        <v>0</v>
      </c>
      <c r="E213" s="258">
        <v>0</v>
      </c>
      <c r="F213" s="258">
        <v>0</v>
      </c>
      <c r="G213" s="258">
        <v>0</v>
      </c>
      <c r="H213" s="258">
        <v>0</v>
      </c>
      <c r="I213" s="258">
        <v>0</v>
      </c>
      <c r="J213" s="258">
        <v>0</v>
      </c>
    </row>
    <row r="214" spans="1:10" hidden="1" x14ac:dyDescent="0.2">
      <c r="A214" s="231">
        <f t="shared" si="13"/>
        <v>89</v>
      </c>
      <c r="B214" s="238" t="s">
        <v>422</v>
      </c>
      <c r="C214" s="258">
        <v>0</v>
      </c>
      <c r="D214" s="258">
        <v>0</v>
      </c>
      <c r="E214" s="258">
        <v>0</v>
      </c>
      <c r="F214" s="258">
        <v>0</v>
      </c>
      <c r="G214" s="258">
        <v>0</v>
      </c>
      <c r="H214" s="258">
        <v>0</v>
      </c>
      <c r="I214" s="258">
        <v>0</v>
      </c>
      <c r="J214" s="258">
        <v>0</v>
      </c>
    </row>
    <row r="215" spans="1:10" ht="25.5" x14ac:dyDescent="0.2">
      <c r="A215" s="236">
        <f>A214+1</f>
        <v>90</v>
      </c>
      <c r="B215" s="324" t="s">
        <v>435</v>
      </c>
      <c r="C215" s="325">
        <v>125.26690999999991</v>
      </c>
      <c r="D215" s="325">
        <v>825</v>
      </c>
      <c r="E215" s="325">
        <v>0</v>
      </c>
      <c r="F215" s="325">
        <v>0</v>
      </c>
      <c r="G215" s="325">
        <v>0</v>
      </c>
      <c r="H215" s="325">
        <v>0</v>
      </c>
      <c r="I215" s="325">
        <v>0</v>
      </c>
      <c r="J215" s="325">
        <v>950.26690999999994</v>
      </c>
    </row>
    <row r="216" spans="1:10" ht="38.25" hidden="1" x14ac:dyDescent="0.2">
      <c r="A216" s="293">
        <f t="shared" si="13"/>
        <v>91</v>
      </c>
      <c r="B216" s="294" t="s">
        <v>384</v>
      </c>
      <c r="C216" s="258">
        <v>0</v>
      </c>
      <c r="D216" s="258">
        <v>0</v>
      </c>
      <c r="E216" s="258">
        <v>0</v>
      </c>
      <c r="F216" s="258">
        <v>0</v>
      </c>
      <c r="G216" s="258">
        <v>0</v>
      </c>
      <c r="H216" s="258">
        <v>0</v>
      </c>
      <c r="I216" s="258">
        <v>0</v>
      </c>
      <c r="J216" s="258">
        <v>0</v>
      </c>
    </row>
    <row r="217" spans="1:10" ht="38.25" x14ac:dyDescent="0.2">
      <c r="A217" s="293">
        <f t="shared" si="13"/>
        <v>92</v>
      </c>
      <c r="B217" s="294" t="s">
        <v>401</v>
      </c>
      <c r="C217" s="258">
        <v>3.1364699999999996</v>
      </c>
      <c r="D217" s="258">
        <v>0</v>
      </c>
      <c r="E217" s="258">
        <v>0</v>
      </c>
      <c r="F217" s="258">
        <v>0</v>
      </c>
      <c r="G217" s="258">
        <v>0</v>
      </c>
      <c r="H217" s="258">
        <v>0</v>
      </c>
      <c r="I217" s="258">
        <v>0</v>
      </c>
      <c r="J217" s="258">
        <v>3.1364699999999996</v>
      </c>
    </row>
    <row r="218" spans="1:10" ht="25.5" hidden="1" x14ac:dyDescent="0.2">
      <c r="A218" s="293">
        <f t="shared" si="13"/>
        <v>93</v>
      </c>
      <c r="B218" s="294" t="s">
        <v>394</v>
      </c>
      <c r="C218" s="258">
        <v>0</v>
      </c>
      <c r="D218" s="258">
        <v>0</v>
      </c>
      <c r="E218" s="258">
        <v>0</v>
      </c>
      <c r="F218" s="258">
        <v>0</v>
      </c>
      <c r="G218" s="258">
        <v>0</v>
      </c>
      <c r="H218" s="258">
        <v>0</v>
      </c>
      <c r="I218" s="258">
        <v>0</v>
      </c>
      <c r="J218" s="258">
        <v>0</v>
      </c>
    </row>
    <row r="219" spans="1:10" ht="25.5" hidden="1" x14ac:dyDescent="0.2">
      <c r="A219" s="293">
        <f t="shared" si="13"/>
        <v>94</v>
      </c>
      <c r="B219" s="294" t="s">
        <v>386</v>
      </c>
      <c r="C219" s="258">
        <v>0</v>
      </c>
      <c r="D219" s="258">
        <v>0</v>
      </c>
      <c r="E219" s="258">
        <v>0</v>
      </c>
      <c r="F219" s="258">
        <v>0</v>
      </c>
      <c r="G219" s="258">
        <v>0</v>
      </c>
      <c r="H219" s="258">
        <v>0</v>
      </c>
      <c r="I219" s="258">
        <v>0</v>
      </c>
      <c r="J219" s="258">
        <v>0</v>
      </c>
    </row>
    <row r="220" spans="1:10" ht="25.5" hidden="1" x14ac:dyDescent="0.2">
      <c r="A220" s="293">
        <f t="shared" si="13"/>
        <v>95</v>
      </c>
      <c r="B220" s="294" t="s">
        <v>387</v>
      </c>
      <c r="C220" s="258">
        <v>0</v>
      </c>
      <c r="D220" s="258">
        <v>0</v>
      </c>
      <c r="E220" s="258">
        <v>0</v>
      </c>
      <c r="F220" s="258">
        <v>0</v>
      </c>
      <c r="G220" s="258">
        <v>0</v>
      </c>
      <c r="H220" s="258">
        <v>0</v>
      </c>
      <c r="I220" s="258">
        <v>0</v>
      </c>
      <c r="J220" s="258">
        <v>0</v>
      </c>
    </row>
    <row r="221" spans="1:10" ht="38.25" hidden="1" x14ac:dyDescent="0.2">
      <c r="A221" s="293">
        <f t="shared" si="13"/>
        <v>96</v>
      </c>
      <c r="B221" s="294" t="s">
        <v>388</v>
      </c>
      <c r="C221" s="258">
        <v>0</v>
      </c>
      <c r="D221" s="258">
        <v>0</v>
      </c>
      <c r="E221" s="258">
        <v>0</v>
      </c>
      <c r="F221" s="258">
        <v>0</v>
      </c>
      <c r="G221" s="258">
        <v>0</v>
      </c>
      <c r="H221" s="258">
        <v>0</v>
      </c>
      <c r="I221" s="258">
        <v>0</v>
      </c>
      <c r="J221" s="258">
        <v>0</v>
      </c>
    </row>
    <row r="222" spans="1:10" ht="51" hidden="1" x14ac:dyDescent="0.2">
      <c r="A222" s="293">
        <f t="shared" si="13"/>
        <v>97</v>
      </c>
      <c r="B222" s="294" t="s">
        <v>389</v>
      </c>
      <c r="C222" s="258">
        <v>0</v>
      </c>
      <c r="D222" s="258">
        <v>0</v>
      </c>
      <c r="E222" s="258">
        <v>0</v>
      </c>
      <c r="F222" s="258">
        <v>0</v>
      </c>
      <c r="G222" s="258">
        <v>0</v>
      </c>
      <c r="H222" s="258">
        <v>0</v>
      </c>
      <c r="I222" s="258">
        <v>0</v>
      </c>
      <c r="J222" s="258">
        <v>0</v>
      </c>
    </row>
    <row r="223" spans="1:10" ht="25.5" hidden="1" x14ac:dyDescent="0.2">
      <c r="A223" s="293">
        <f t="shared" si="13"/>
        <v>98</v>
      </c>
      <c r="B223" s="294" t="s">
        <v>390</v>
      </c>
      <c r="C223" s="258">
        <v>0</v>
      </c>
      <c r="D223" s="258">
        <v>0</v>
      </c>
      <c r="E223" s="258">
        <v>0</v>
      </c>
      <c r="F223" s="258">
        <v>0</v>
      </c>
      <c r="G223" s="258">
        <v>0</v>
      </c>
      <c r="H223" s="258">
        <v>0</v>
      </c>
      <c r="I223" s="258">
        <v>0</v>
      </c>
      <c r="J223" s="258">
        <v>0</v>
      </c>
    </row>
    <row r="224" spans="1:10" ht="25.5" hidden="1" x14ac:dyDescent="0.2">
      <c r="A224" s="293">
        <f t="shared" si="13"/>
        <v>99</v>
      </c>
      <c r="B224" s="294" t="s">
        <v>391</v>
      </c>
      <c r="C224" s="258">
        <v>0</v>
      </c>
      <c r="D224" s="258">
        <v>0</v>
      </c>
      <c r="E224" s="258">
        <v>0</v>
      </c>
      <c r="F224" s="258">
        <v>0</v>
      </c>
      <c r="G224" s="258">
        <v>0</v>
      </c>
      <c r="H224" s="258">
        <v>0</v>
      </c>
      <c r="I224" s="258">
        <v>0</v>
      </c>
      <c r="J224" s="258">
        <v>0</v>
      </c>
    </row>
    <row r="225" spans="1:10" hidden="1" x14ac:dyDescent="0.2">
      <c r="A225" s="293">
        <f t="shared" si="13"/>
        <v>100</v>
      </c>
      <c r="B225" s="294" t="s">
        <v>392</v>
      </c>
      <c r="C225" s="258">
        <v>0</v>
      </c>
      <c r="D225" s="258">
        <v>0</v>
      </c>
      <c r="E225" s="258">
        <v>0</v>
      </c>
      <c r="F225" s="258">
        <v>0</v>
      </c>
      <c r="G225" s="258">
        <v>0</v>
      </c>
      <c r="H225" s="258">
        <v>0</v>
      </c>
      <c r="I225" s="258">
        <v>0</v>
      </c>
      <c r="J225" s="258">
        <v>0</v>
      </c>
    </row>
    <row r="226" spans="1:10" ht="25.5" hidden="1" x14ac:dyDescent="0.2">
      <c r="A226" s="293">
        <f t="shared" si="13"/>
        <v>101</v>
      </c>
      <c r="B226" s="294" t="s">
        <v>393</v>
      </c>
      <c r="C226" s="258">
        <v>0</v>
      </c>
      <c r="D226" s="258">
        <v>0</v>
      </c>
      <c r="E226" s="258">
        <v>0</v>
      </c>
      <c r="F226" s="258">
        <v>0</v>
      </c>
      <c r="G226" s="258">
        <v>0</v>
      </c>
      <c r="H226" s="258">
        <v>0</v>
      </c>
      <c r="I226" s="258">
        <v>0</v>
      </c>
      <c r="J226" s="258">
        <v>0</v>
      </c>
    </row>
    <row r="227" spans="1:10" ht="25.5" hidden="1" x14ac:dyDescent="0.2">
      <c r="A227" s="293">
        <f t="shared" si="13"/>
        <v>102</v>
      </c>
      <c r="B227" s="294" t="s">
        <v>1068</v>
      </c>
      <c r="C227" s="258">
        <v>0</v>
      </c>
      <c r="D227" s="258">
        <v>0</v>
      </c>
      <c r="E227" s="258">
        <v>0</v>
      </c>
      <c r="F227" s="258">
        <v>0</v>
      </c>
      <c r="G227" s="258">
        <v>0</v>
      </c>
      <c r="H227" s="258">
        <v>0</v>
      </c>
      <c r="I227" s="258">
        <v>0</v>
      </c>
      <c r="J227" s="258">
        <v>0</v>
      </c>
    </row>
    <row r="228" spans="1:10" x14ac:dyDescent="0.2">
      <c r="A228" s="293">
        <f t="shared" si="13"/>
        <v>103</v>
      </c>
      <c r="B228" s="294" t="s">
        <v>422</v>
      </c>
      <c r="C228" s="258">
        <v>122.13043999999991</v>
      </c>
      <c r="D228" s="258">
        <v>825</v>
      </c>
      <c r="E228" s="258">
        <v>0</v>
      </c>
      <c r="F228" s="258">
        <v>0</v>
      </c>
      <c r="G228" s="258">
        <v>0</v>
      </c>
      <c r="H228" s="258">
        <v>0</v>
      </c>
      <c r="I228" s="258">
        <v>0</v>
      </c>
      <c r="J228" s="258">
        <v>947.13043999999991</v>
      </c>
    </row>
    <row r="229" spans="1:10" ht="51" hidden="1" x14ac:dyDescent="0.2">
      <c r="A229" s="288">
        <f t="shared" si="13"/>
        <v>104</v>
      </c>
      <c r="B229" s="289" t="s">
        <v>251</v>
      </c>
      <c r="C229" s="303">
        <v>0</v>
      </c>
      <c r="D229" s="303">
        <v>0</v>
      </c>
      <c r="E229" s="303">
        <v>0</v>
      </c>
      <c r="F229" s="303">
        <v>0</v>
      </c>
      <c r="G229" s="303">
        <v>0</v>
      </c>
      <c r="H229" s="303">
        <v>0</v>
      </c>
      <c r="I229" s="303">
        <v>0</v>
      </c>
      <c r="J229" s="303">
        <v>0</v>
      </c>
    </row>
    <row r="230" spans="1:10" x14ac:dyDescent="0.2">
      <c r="A230" s="288">
        <f t="shared" si="13"/>
        <v>105</v>
      </c>
      <c r="B230" s="289" t="s">
        <v>146</v>
      </c>
      <c r="C230" s="303">
        <v>70</v>
      </c>
      <c r="D230" s="303">
        <v>200</v>
      </c>
      <c r="E230" s="303">
        <v>185</v>
      </c>
      <c r="F230" s="303">
        <v>378</v>
      </c>
      <c r="G230" s="303">
        <v>119</v>
      </c>
      <c r="H230" s="303">
        <v>93</v>
      </c>
      <c r="I230" s="303">
        <v>0</v>
      </c>
      <c r="J230" s="303">
        <v>1045</v>
      </c>
    </row>
    <row r="231" spans="1:10" x14ac:dyDescent="0.2">
      <c r="A231" s="234">
        <f>A230+1</f>
        <v>106</v>
      </c>
      <c r="B231" s="278" t="s">
        <v>61</v>
      </c>
      <c r="C231" s="279">
        <v>195.26690999999991</v>
      </c>
      <c r="D231" s="279">
        <v>1025</v>
      </c>
      <c r="E231" s="279">
        <v>185</v>
      </c>
      <c r="F231" s="279">
        <v>378</v>
      </c>
      <c r="G231" s="279">
        <v>119</v>
      </c>
      <c r="H231" s="279">
        <v>93</v>
      </c>
      <c r="I231" s="279">
        <v>0</v>
      </c>
      <c r="J231" s="279">
        <v>1995.2669099999998</v>
      </c>
    </row>
    <row r="232" spans="1:10" x14ac:dyDescent="0.2">
      <c r="A232" s="234">
        <f t="shared" si="13"/>
        <v>107</v>
      </c>
      <c r="B232" s="278" t="s">
        <v>402</v>
      </c>
      <c r="C232" s="279">
        <v>31795.664320000003</v>
      </c>
      <c r="D232" s="279">
        <v>2967</v>
      </c>
      <c r="E232" s="279">
        <v>915</v>
      </c>
      <c r="F232" s="319" t="s">
        <v>1292</v>
      </c>
      <c r="G232" s="319" t="s">
        <v>1293</v>
      </c>
      <c r="H232" s="319" t="s">
        <v>1294</v>
      </c>
      <c r="I232" s="279">
        <v>0</v>
      </c>
      <c r="J232" s="279">
        <v>35127.664319999996</v>
      </c>
    </row>
    <row r="233" spans="1:10" ht="13.5" hidden="1" thickBot="1" x14ac:dyDescent="0.25">
      <c r="A233" s="98">
        <f t="shared" si="13"/>
        <v>108</v>
      </c>
      <c r="B233" s="99" t="s">
        <v>733</v>
      </c>
      <c r="C233" s="586"/>
      <c r="D233" s="587"/>
      <c r="E233" s="587"/>
      <c r="F233" s="587"/>
      <c r="G233" s="587"/>
      <c r="H233" s="587"/>
      <c r="I233" s="587"/>
      <c r="J233" s="588"/>
    </row>
  </sheetData>
  <mergeCells count="12">
    <mergeCell ref="A9:J9"/>
    <mergeCell ref="A1:J1"/>
    <mergeCell ref="A2:J2"/>
    <mergeCell ref="A3:J3"/>
    <mergeCell ref="A4:J4"/>
    <mergeCell ref="A5:J5"/>
    <mergeCell ref="C233:J233"/>
    <mergeCell ref="A66:J66"/>
    <mergeCell ref="A120:J120"/>
    <mergeCell ref="C118:J118"/>
    <mergeCell ref="A124:J124"/>
    <mergeCell ref="A181:J181"/>
  </mergeCells>
  <printOptions horizontalCentered="1"/>
  <pageMargins left="0.39370078740157483" right="0.39370078740157483" top="0.39370078740157483" bottom="0.39370078740157483" header="0.31496062992125984" footer="0.31496062992125984"/>
  <pageSetup paperSize="9" orientation="landscape" horizontalDpi="0" verticalDpi="0" r:id="rId1"/>
  <rowBreaks count="2" manualBreakCount="2">
    <brk id="99" max="16383" man="1"/>
    <brk id="117"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77"/>
  <sheetViews>
    <sheetView view="pageBreakPreview" topLeftCell="A44" zoomScaleNormal="100" zoomScaleSheetLayoutView="100" workbookViewId="0">
      <selection activeCell="E54" sqref="E54"/>
    </sheetView>
  </sheetViews>
  <sheetFormatPr defaultRowHeight="12.75" x14ac:dyDescent="0.2"/>
  <cols>
    <col min="1" max="1" width="9.140625" style="51"/>
    <col min="2" max="2" width="33" style="51" customWidth="1"/>
    <col min="3" max="7" width="16.42578125" style="51" customWidth="1"/>
    <col min="8" max="8" width="13.7109375" style="51" customWidth="1"/>
    <col min="9" max="16384" width="9.140625" style="51"/>
  </cols>
  <sheetData>
    <row r="1" spans="1:7" ht="15.75" x14ac:dyDescent="0.2">
      <c r="A1" s="537" t="s">
        <v>127</v>
      </c>
      <c r="B1" s="537"/>
      <c r="C1" s="537"/>
      <c r="D1" s="537"/>
      <c r="E1" s="537"/>
      <c r="F1" s="537"/>
      <c r="G1" s="537"/>
    </row>
    <row r="2" spans="1:7" ht="15.75" x14ac:dyDescent="0.2">
      <c r="A2" s="538" t="s">
        <v>128</v>
      </c>
      <c r="B2" s="538"/>
      <c r="C2" s="538"/>
      <c r="D2" s="538"/>
      <c r="E2" s="538"/>
      <c r="F2" s="538"/>
      <c r="G2" s="538"/>
    </row>
    <row r="3" spans="1:7" ht="15.75" x14ac:dyDescent="0.2">
      <c r="A3" s="538" t="str">
        <f>'52.8'!A3:J3</f>
        <v>по состоянию на 31.12.2025</v>
      </c>
      <c r="B3" s="538"/>
      <c r="C3" s="538"/>
      <c r="D3" s="538"/>
      <c r="E3" s="538"/>
      <c r="F3" s="538"/>
      <c r="G3" s="538"/>
    </row>
    <row r="4" spans="1:7" ht="15.75" x14ac:dyDescent="0.2">
      <c r="A4" s="538" t="s">
        <v>1075</v>
      </c>
      <c r="B4" s="538"/>
      <c r="C4" s="538"/>
      <c r="D4" s="538"/>
      <c r="E4" s="538"/>
      <c r="F4" s="538"/>
      <c r="G4" s="538"/>
    </row>
    <row r="5" spans="1:7" ht="15.75" x14ac:dyDescent="0.2">
      <c r="A5" s="558" t="s">
        <v>1077</v>
      </c>
      <c r="B5" s="558"/>
      <c r="C5" s="558"/>
      <c r="D5" s="558"/>
      <c r="E5" s="558"/>
      <c r="F5" s="558"/>
      <c r="G5" s="558"/>
    </row>
    <row r="6" spans="1:7" x14ac:dyDescent="0.2">
      <c r="G6" s="56" t="s">
        <v>1076</v>
      </c>
    </row>
    <row r="7" spans="1:7" ht="38.25" x14ac:dyDescent="0.2">
      <c r="A7" s="234" t="s">
        <v>1</v>
      </c>
      <c r="B7" s="234" t="s">
        <v>3</v>
      </c>
      <c r="C7" s="234" t="s">
        <v>403</v>
      </c>
      <c r="D7" s="234" t="s">
        <v>404</v>
      </c>
      <c r="E7" s="234" t="s">
        <v>405</v>
      </c>
      <c r="F7" s="234" t="s">
        <v>406</v>
      </c>
      <c r="G7" s="234" t="s">
        <v>136</v>
      </c>
    </row>
    <row r="8" spans="1:7" x14ac:dyDescent="0.2">
      <c r="A8" s="236">
        <v>1</v>
      </c>
      <c r="B8" s="236">
        <v>2</v>
      </c>
      <c r="C8" s="236">
        <v>3</v>
      </c>
      <c r="D8" s="236">
        <v>4</v>
      </c>
      <c r="E8" s="236">
        <v>5</v>
      </c>
      <c r="F8" s="236">
        <v>6</v>
      </c>
      <c r="G8" s="236">
        <v>7</v>
      </c>
    </row>
    <row r="9" spans="1:7" x14ac:dyDescent="0.2">
      <c r="A9" s="598" t="s">
        <v>57</v>
      </c>
      <c r="B9" s="598"/>
      <c r="C9" s="598"/>
      <c r="D9" s="598"/>
      <c r="E9" s="598"/>
      <c r="F9" s="598"/>
      <c r="G9" s="598"/>
    </row>
    <row r="10" spans="1:7" x14ac:dyDescent="0.2">
      <c r="A10" s="288">
        <v>1</v>
      </c>
      <c r="B10" s="289" t="s">
        <v>65</v>
      </c>
      <c r="C10" s="303">
        <v>711.41507999999999</v>
      </c>
      <c r="D10" s="303">
        <v>0</v>
      </c>
      <c r="E10" s="303">
        <v>0</v>
      </c>
      <c r="F10" s="303">
        <v>0</v>
      </c>
      <c r="G10" s="303">
        <v>711.41507999999999</v>
      </c>
    </row>
    <row r="11" spans="1:7" ht="38.25" x14ac:dyDescent="0.2">
      <c r="A11" s="288">
        <f t="shared" ref="A11:A25" si="0">A10+1</f>
        <v>2</v>
      </c>
      <c r="B11" s="289" t="s">
        <v>64</v>
      </c>
      <c r="C11" s="303">
        <v>81541.595849999998</v>
      </c>
      <c r="D11" s="303">
        <v>0</v>
      </c>
      <c r="E11" s="303">
        <v>0</v>
      </c>
      <c r="F11" s="303">
        <v>0</v>
      </c>
      <c r="G11" s="303">
        <v>81541.595849999998</v>
      </c>
    </row>
    <row r="12" spans="1:7" ht="64.5" customHeight="1" x14ac:dyDescent="0.2">
      <c r="A12" s="293">
        <f t="shared" si="0"/>
        <v>3</v>
      </c>
      <c r="B12" s="294" t="s">
        <v>67</v>
      </c>
      <c r="C12" s="258">
        <v>81541.595849999998</v>
      </c>
      <c r="D12" s="258">
        <v>0</v>
      </c>
      <c r="E12" s="258">
        <v>0</v>
      </c>
      <c r="F12" s="258">
        <v>0</v>
      </c>
      <c r="G12" s="258">
        <v>81541.595849999998</v>
      </c>
    </row>
    <row r="13" spans="1:7" ht="63.75" hidden="1" x14ac:dyDescent="0.2">
      <c r="A13" s="231">
        <f t="shared" si="0"/>
        <v>4</v>
      </c>
      <c r="B13" s="238" t="s">
        <v>246</v>
      </c>
      <c r="C13" s="258">
        <v>0</v>
      </c>
      <c r="D13" s="258">
        <v>0</v>
      </c>
      <c r="E13" s="258">
        <v>0</v>
      </c>
      <c r="F13" s="258">
        <v>0</v>
      </c>
      <c r="G13" s="258">
        <v>0</v>
      </c>
    </row>
    <row r="14" spans="1:7" ht="38.25" hidden="1" x14ac:dyDescent="0.2">
      <c r="A14" s="288">
        <f t="shared" si="0"/>
        <v>5</v>
      </c>
      <c r="B14" s="289" t="s">
        <v>66</v>
      </c>
      <c r="C14" s="303">
        <v>0</v>
      </c>
      <c r="D14" s="303">
        <v>0</v>
      </c>
      <c r="E14" s="303">
        <v>0</v>
      </c>
      <c r="F14" s="303">
        <v>0</v>
      </c>
      <c r="G14" s="303">
        <v>0</v>
      </c>
    </row>
    <row r="15" spans="1:7" hidden="1" x14ac:dyDescent="0.2">
      <c r="A15" s="231">
        <f t="shared" si="0"/>
        <v>6</v>
      </c>
      <c r="B15" s="238" t="s">
        <v>68</v>
      </c>
      <c r="C15" s="258">
        <v>0</v>
      </c>
      <c r="D15" s="258">
        <v>0</v>
      </c>
      <c r="E15" s="258">
        <v>0</v>
      </c>
      <c r="F15" s="258">
        <v>0</v>
      </c>
      <c r="G15" s="258">
        <v>0</v>
      </c>
    </row>
    <row r="16" spans="1:7" hidden="1" x14ac:dyDescent="0.2">
      <c r="A16" s="231">
        <f t="shared" si="0"/>
        <v>7</v>
      </c>
      <c r="B16" s="238" t="s">
        <v>69</v>
      </c>
      <c r="C16" s="258">
        <v>0</v>
      </c>
      <c r="D16" s="258">
        <v>0</v>
      </c>
      <c r="E16" s="258">
        <v>0</v>
      </c>
      <c r="F16" s="258">
        <v>0</v>
      </c>
      <c r="G16" s="258">
        <v>0</v>
      </c>
    </row>
    <row r="17" spans="1:7" ht="38.25" x14ac:dyDescent="0.2">
      <c r="A17" s="288">
        <f t="shared" si="0"/>
        <v>8</v>
      </c>
      <c r="B17" s="289" t="s">
        <v>70</v>
      </c>
      <c r="C17" s="303">
        <v>39471.127560000001</v>
      </c>
      <c r="D17" s="303">
        <v>0</v>
      </c>
      <c r="E17" s="303">
        <v>0</v>
      </c>
      <c r="F17" s="303">
        <v>0</v>
      </c>
      <c r="G17" s="303">
        <v>39471.127560000001</v>
      </c>
    </row>
    <row r="18" spans="1:7" ht="25.5" x14ac:dyDescent="0.2">
      <c r="A18" s="231">
        <f t="shared" si="0"/>
        <v>9</v>
      </c>
      <c r="B18" s="238" t="s">
        <v>71</v>
      </c>
      <c r="C18" s="258">
        <v>31737.816989999999</v>
      </c>
      <c r="D18" s="258">
        <v>0</v>
      </c>
      <c r="E18" s="258">
        <v>0</v>
      </c>
      <c r="F18" s="258">
        <v>0</v>
      </c>
      <c r="G18" s="258">
        <v>31737.816989999999</v>
      </c>
    </row>
    <row r="19" spans="1:7" ht="25.5" hidden="1" x14ac:dyDescent="0.2">
      <c r="A19" s="231">
        <f t="shared" si="0"/>
        <v>10</v>
      </c>
      <c r="B19" s="238" t="s">
        <v>72</v>
      </c>
      <c r="C19" s="258">
        <v>0</v>
      </c>
      <c r="D19" s="258">
        <v>0</v>
      </c>
      <c r="E19" s="258">
        <v>0</v>
      </c>
      <c r="F19" s="258">
        <v>0</v>
      </c>
      <c r="G19" s="258">
        <v>0</v>
      </c>
    </row>
    <row r="20" spans="1:7" x14ac:dyDescent="0.2">
      <c r="A20" s="231">
        <f t="shared" si="0"/>
        <v>11</v>
      </c>
      <c r="B20" s="238" t="s">
        <v>73</v>
      </c>
      <c r="C20" s="258">
        <v>7733.3105700000006</v>
      </c>
      <c r="D20" s="258">
        <v>0</v>
      </c>
      <c r="E20" s="258">
        <v>0</v>
      </c>
      <c r="F20" s="258">
        <v>0</v>
      </c>
      <c r="G20" s="258">
        <v>7733.3105700000006</v>
      </c>
    </row>
    <row r="21" spans="1:7" ht="25.5" hidden="1" x14ac:dyDescent="0.2">
      <c r="A21" s="293">
        <f t="shared" si="0"/>
        <v>12</v>
      </c>
      <c r="B21" s="294" t="s">
        <v>356</v>
      </c>
      <c r="C21" s="258">
        <v>0</v>
      </c>
      <c r="D21" s="258">
        <v>0</v>
      </c>
      <c r="E21" s="258">
        <v>0</v>
      </c>
      <c r="F21" s="258">
        <v>0</v>
      </c>
      <c r="G21" s="258">
        <v>0</v>
      </c>
    </row>
    <row r="22" spans="1:7" ht="25.5" hidden="1" x14ac:dyDescent="0.2">
      <c r="A22" s="231">
        <f t="shared" si="0"/>
        <v>13</v>
      </c>
      <c r="B22" s="238" t="s">
        <v>28</v>
      </c>
      <c r="C22" s="258">
        <v>0</v>
      </c>
      <c r="D22" s="258">
        <v>0</v>
      </c>
      <c r="E22" s="258">
        <v>0</v>
      </c>
      <c r="F22" s="258">
        <v>0</v>
      </c>
      <c r="G22" s="258">
        <v>0</v>
      </c>
    </row>
    <row r="23" spans="1:7" hidden="1" x14ac:dyDescent="0.2">
      <c r="A23" s="231">
        <f t="shared" si="0"/>
        <v>14</v>
      </c>
      <c r="B23" s="238" t="s">
        <v>1078</v>
      </c>
      <c r="C23" s="258">
        <v>0</v>
      </c>
      <c r="D23" s="258">
        <v>0</v>
      </c>
      <c r="E23" s="258">
        <v>0</v>
      </c>
      <c r="F23" s="258">
        <v>0</v>
      </c>
      <c r="G23" s="258">
        <v>0</v>
      </c>
    </row>
    <row r="24" spans="1:7" ht="38.25" hidden="1" x14ac:dyDescent="0.2">
      <c r="A24" s="231">
        <f t="shared" si="0"/>
        <v>15</v>
      </c>
      <c r="B24" s="238" t="s">
        <v>358</v>
      </c>
      <c r="C24" s="258">
        <v>0</v>
      </c>
      <c r="D24" s="258">
        <v>0</v>
      </c>
      <c r="E24" s="258">
        <v>0</v>
      </c>
      <c r="F24" s="258">
        <v>0</v>
      </c>
      <c r="G24" s="258">
        <v>0</v>
      </c>
    </row>
    <row r="25" spans="1:7" x14ac:dyDescent="0.2">
      <c r="A25" s="288">
        <f t="shared" si="0"/>
        <v>16</v>
      </c>
      <c r="B25" s="289" t="s">
        <v>146</v>
      </c>
      <c r="C25" s="303">
        <v>310.25012000000004</v>
      </c>
      <c r="D25" s="303">
        <v>0</v>
      </c>
      <c r="E25" s="303">
        <v>0</v>
      </c>
      <c r="F25" s="303">
        <v>0</v>
      </c>
      <c r="G25" s="303">
        <v>310.25012000000004</v>
      </c>
    </row>
    <row r="26" spans="1:7" x14ac:dyDescent="0.2">
      <c r="A26" s="234">
        <f>A25+1</f>
        <v>17</v>
      </c>
      <c r="B26" s="278" t="s">
        <v>30</v>
      </c>
      <c r="C26" s="279">
        <v>122034.38861000001</v>
      </c>
      <c r="D26" s="279">
        <v>0</v>
      </c>
      <c r="E26" s="279">
        <v>0</v>
      </c>
      <c r="F26" s="279">
        <v>0</v>
      </c>
      <c r="G26" s="279">
        <v>122034.38861000001</v>
      </c>
    </row>
    <row r="27" spans="1:7" x14ac:dyDescent="0.2">
      <c r="A27" s="598" t="s">
        <v>58</v>
      </c>
      <c r="B27" s="598"/>
      <c r="C27" s="598"/>
      <c r="D27" s="598"/>
      <c r="E27" s="598"/>
      <c r="F27" s="598"/>
      <c r="G27" s="598"/>
    </row>
    <row r="28" spans="1:7" ht="51" hidden="1" x14ac:dyDescent="0.2">
      <c r="A28" s="288">
        <f>A26+1</f>
        <v>18</v>
      </c>
      <c r="B28" s="289" t="s">
        <v>118</v>
      </c>
      <c r="C28" s="303">
        <f>SUM(C29:C30)</f>
        <v>0</v>
      </c>
      <c r="D28" s="303">
        <f>SUM(D29:D30)</f>
        <v>0</v>
      </c>
      <c r="E28" s="303">
        <f>SUM(E29:E30)</f>
        <v>0</v>
      </c>
      <c r="F28" s="303">
        <f>SUM(F29:F30)</f>
        <v>0</v>
      </c>
      <c r="G28" s="303">
        <f>SUM(G29:G30)</f>
        <v>0</v>
      </c>
    </row>
    <row r="29" spans="1:7" ht="63.75" hidden="1" x14ac:dyDescent="0.2">
      <c r="A29" s="293">
        <f t="shared" ref="A29:A37" si="1">A28+1</f>
        <v>19</v>
      </c>
      <c r="B29" s="294" t="s">
        <v>91</v>
      </c>
      <c r="C29" s="258">
        <v>0</v>
      </c>
      <c r="D29" s="258">
        <v>0</v>
      </c>
      <c r="E29" s="258">
        <v>0</v>
      </c>
      <c r="F29" s="258">
        <v>0</v>
      </c>
      <c r="G29" s="258">
        <f t="shared" ref="G29:G30" si="2">SUM(C29:E29)</f>
        <v>0</v>
      </c>
    </row>
    <row r="30" spans="1:7" ht="63.75" hidden="1" x14ac:dyDescent="0.2">
      <c r="A30" s="231">
        <f t="shared" si="1"/>
        <v>20</v>
      </c>
      <c r="B30" s="238" t="s">
        <v>95</v>
      </c>
      <c r="C30" s="258">
        <v>0</v>
      </c>
      <c r="D30" s="258">
        <v>0</v>
      </c>
      <c r="E30" s="258">
        <v>0</v>
      </c>
      <c r="F30" s="258">
        <v>0</v>
      </c>
      <c r="G30" s="258">
        <f t="shared" si="2"/>
        <v>0</v>
      </c>
    </row>
    <row r="31" spans="1:7" ht="38.25" x14ac:dyDescent="0.2">
      <c r="A31" s="288">
        <f t="shared" si="1"/>
        <v>21</v>
      </c>
      <c r="B31" s="289" t="s">
        <v>97</v>
      </c>
      <c r="C31" s="303">
        <v>1414.0904599999999</v>
      </c>
      <c r="D31" s="303">
        <v>0</v>
      </c>
      <c r="E31" s="303">
        <v>0</v>
      </c>
      <c r="F31" s="303">
        <v>0</v>
      </c>
      <c r="G31" s="303">
        <v>1414.0904599999999</v>
      </c>
    </row>
    <row r="32" spans="1:7" hidden="1" x14ac:dyDescent="0.2">
      <c r="A32" s="231">
        <f t="shared" si="1"/>
        <v>22</v>
      </c>
      <c r="B32" s="238" t="s">
        <v>98</v>
      </c>
      <c r="C32" s="258">
        <v>0</v>
      </c>
      <c r="D32" s="258">
        <v>0</v>
      </c>
      <c r="E32" s="258">
        <v>0</v>
      </c>
      <c r="F32" s="258">
        <v>0</v>
      </c>
      <c r="G32" s="258">
        <v>0</v>
      </c>
    </row>
    <row r="33" spans="1:7" ht="25.5" x14ac:dyDescent="0.2">
      <c r="A33" s="231">
        <f t="shared" si="1"/>
        <v>23</v>
      </c>
      <c r="B33" s="238" t="s">
        <v>99</v>
      </c>
      <c r="C33" s="258">
        <v>395.90319</v>
      </c>
      <c r="D33" s="258">
        <v>0</v>
      </c>
      <c r="E33" s="258">
        <v>0</v>
      </c>
      <c r="F33" s="258">
        <v>0</v>
      </c>
      <c r="G33" s="258">
        <v>395.90319</v>
      </c>
    </row>
    <row r="34" spans="1:7" hidden="1" x14ac:dyDescent="0.2">
      <c r="A34" s="231">
        <f t="shared" si="1"/>
        <v>24</v>
      </c>
      <c r="B34" s="238" t="s">
        <v>100</v>
      </c>
      <c r="C34" s="258">
        <v>0</v>
      </c>
      <c r="D34" s="258">
        <v>0</v>
      </c>
      <c r="E34" s="258">
        <v>0</v>
      </c>
      <c r="F34" s="258">
        <v>0</v>
      </c>
      <c r="G34" s="258">
        <v>0</v>
      </c>
    </row>
    <row r="35" spans="1:7" x14ac:dyDescent="0.2">
      <c r="A35" s="293">
        <f t="shared" si="1"/>
        <v>25</v>
      </c>
      <c r="B35" s="294" t="s">
        <v>101</v>
      </c>
      <c r="C35" s="258">
        <v>1018.1872699999999</v>
      </c>
      <c r="D35" s="258">
        <v>0</v>
      </c>
      <c r="E35" s="258">
        <v>0</v>
      </c>
      <c r="F35" s="258">
        <v>0</v>
      </c>
      <c r="G35" s="258">
        <v>1018.1872699999999</v>
      </c>
    </row>
    <row r="36" spans="1:7" ht="38.25" hidden="1" x14ac:dyDescent="0.2">
      <c r="A36" s="231">
        <f t="shared" si="1"/>
        <v>26</v>
      </c>
      <c r="B36" s="238" t="s">
        <v>251</v>
      </c>
      <c r="C36" s="258">
        <v>0</v>
      </c>
      <c r="D36" s="258">
        <v>0</v>
      </c>
      <c r="E36" s="258">
        <v>0</v>
      </c>
      <c r="F36" s="258">
        <v>0</v>
      </c>
      <c r="G36" s="258">
        <v>0</v>
      </c>
    </row>
    <row r="37" spans="1:7" x14ac:dyDescent="0.2">
      <c r="A37" s="288">
        <f t="shared" si="1"/>
        <v>27</v>
      </c>
      <c r="B37" s="289" t="s">
        <v>146</v>
      </c>
      <c r="C37" s="303">
        <v>1880.261</v>
      </c>
      <c r="D37" s="303">
        <v>0</v>
      </c>
      <c r="E37" s="303">
        <v>0</v>
      </c>
      <c r="F37" s="303">
        <v>0</v>
      </c>
      <c r="G37" s="303">
        <v>1880.261</v>
      </c>
    </row>
    <row r="38" spans="1:7" x14ac:dyDescent="0.2">
      <c r="A38" s="234">
        <f>A37+1</f>
        <v>28</v>
      </c>
      <c r="B38" s="278" t="s">
        <v>61</v>
      </c>
      <c r="C38" s="279">
        <v>3294.3514599999999</v>
      </c>
      <c r="D38" s="279">
        <v>0</v>
      </c>
      <c r="E38" s="279">
        <v>0</v>
      </c>
      <c r="F38" s="279">
        <v>0</v>
      </c>
      <c r="G38" s="279">
        <v>3294.3514599999999</v>
      </c>
    </row>
    <row r="39" spans="1:7" x14ac:dyDescent="0.2">
      <c r="A39" s="234">
        <f>A38+1</f>
        <v>29</v>
      </c>
      <c r="B39" s="278" t="s">
        <v>359</v>
      </c>
      <c r="C39" s="279">
        <v>118740.03715</v>
      </c>
      <c r="D39" s="279">
        <v>0</v>
      </c>
      <c r="E39" s="279">
        <v>0</v>
      </c>
      <c r="F39" s="279">
        <v>0</v>
      </c>
      <c r="G39" s="279">
        <v>118740.03715</v>
      </c>
    </row>
    <row r="40" spans="1:7" ht="13.5" hidden="1" thickBot="1" x14ac:dyDescent="0.25">
      <c r="A40" s="149">
        <f t="shared" ref="A40" si="3">A39+1</f>
        <v>30</v>
      </c>
      <c r="B40" s="58" t="s">
        <v>733</v>
      </c>
      <c r="C40" s="586"/>
      <c r="D40" s="587"/>
      <c r="E40" s="587"/>
      <c r="F40" s="587"/>
      <c r="G40" s="588"/>
    </row>
    <row r="41" spans="1:7" x14ac:dyDescent="0.2">
      <c r="A41" s="192"/>
      <c r="B41" s="193"/>
      <c r="C41" s="194"/>
      <c r="D41" s="194"/>
      <c r="E41" s="194"/>
      <c r="F41" s="194"/>
      <c r="G41" s="194"/>
    </row>
    <row r="42" spans="1:7" ht="28.5" customHeight="1" x14ac:dyDescent="0.2">
      <c r="A42" s="558" t="s">
        <v>1079</v>
      </c>
      <c r="B42" s="558"/>
      <c r="C42" s="558"/>
      <c r="D42" s="558"/>
      <c r="E42" s="558"/>
      <c r="F42" s="558"/>
      <c r="G42" s="558"/>
    </row>
    <row r="43" spans="1:7" x14ac:dyDescent="0.2">
      <c r="G43" s="56" t="s">
        <v>1076</v>
      </c>
    </row>
    <row r="44" spans="1:7" ht="38.25" x14ac:dyDescent="0.2">
      <c r="A44" s="234" t="s">
        <v>1</v>
      </c>
      <c r="B44" s="234" t="s">
        <v>3</v>
      </c>
      <c r="C44" s="234" t="s">
        <v>403</v>
      </c>
      <c r="D44" s="234" t="s">
        <v>404</v>
      </c>
      <c r="E44" s="234" t="s">
        <v>405</v>
      </c>
      <c r="F44" s="234" t="s">
        <v>406</v>
      </c>
      <c r="G44" s="234" t="s">
        <v>136</v>
      </c>
    </row>
    <row r="45" spans="1:7" x14ac:dyDescent="0.2">
      <c r="A45" s="236">
        <v>1</v>
      </c>
      <c r="B45" s="236">
        <v>2</v>
      </c>
      <c r="C45" s="236">
        <v>3</v>
      </c>
      <c r="D45" s="236">
        <v>4</v>
      </c>
      <c r="E45" s="236">
        <v>5</v>
      </c>
      <c r="F45" s="236">
        <v>6</v>
      </c>
      <c r="G45" s="236">
        <v>7</v>
      </c>
    </row>
    <row r="46" spans="1:7" x14ac:dyDescent="0.2">
      <c r="A46" s="598" t="s">
        <v>57</v>
      </c>
      <c r="B46" s="598"/>
      <c r="C46" s="598"/>
      <c r="D46" s="598"/>
      <c r="E46" s="598"/>
      <c r="F46" s="598"/>
      <c r="G46" s="598"/>
    </row>
    <row r="47" spans="1:7" x14ac:dyDescent="0.2">
      <c r="A47" s="288">
        <v>1</v>
      </c>
      <c r="B47" s="289" t="s">
        <v>65</v>
      </c>
      <c r="C47" s="303">
        <v>70.138809999999992</v>
      </c>
      <c r="D47" s="303">
        <v>0</v>
      </c>
      <c r="E47" s="303">
        <v>0</v>
      </c>
      <c r="F47" s="303">
        <v>0</v>
      </c>
      <c r="G47" s="303">
        <v>70.138809999999992</v>
      </c>
    </row>
    <row r="48" spans="1:7" ht="38.25" x14ac:dyDescent="0.2">
      <c r="A48" s="288">
        <f t="shared" ref="A48:A62" si="4">A47+1</f>
        <v>2</v>
      </c>
      <c r="B48" s="289" t="s">
        <v>64</v>
      </c>
      <c r="C48" s="303">
        <v>73748.576199999996</v>
      </c>
      <c r="D48" s="303">
        <v>0</v>
      </c>
      <c r="E48" s="303">
        <v>0</v>
      </c>
      <c r="F48" s="303">
        <v>0</v>
      </c>
      <c r="G48" s="303">
        <v>73748.576199999996</v>
      </c>
    </row>
    <row r="49" spans="1:7" ht="51" x14ac:dyDescent="0.2">
      <c r="A49" s="293">
        <f t="shared" si="4"/>
        <v>3</v>
      </c>
      <c r="B49" s="294" t="s">
        <v>67</v>
      </c>
      <c r="C49" s="258">
        <v>73748.576199999996</v>
      </c>
      <c r="D49" s="258">
        <v>0</v>
      </c>
      <c r="E49" s="258">
        <v>0</v>
      </c>
      <c r="F49" s="258">
        <v>0</v>
      </c>
      <c r="G49" s="258">
        <v>73748.576199999996</v>
      </c>
    </row>
    <row r="50" spans="1:7" ht="63.75" hidden="1" x14ac:dyDescent="0.2">
      <c r="A50" s="231">
        <f t="shared" si="4"/>
        <v>4</v>
      </c>
      <c r="B50" s="238" t="s">
        <v>246</v>
      </c>
      <c r="C50" s="258">
        <v>0</v>
      </c>
      <c r="D50" s="258">
        <v>0</v>
      </c>
      <c r="E50" s="258">
        <v>0</v>
      </c>
      <c r="F50" s="258">
        <v>0</v>
      </c>
      <c r="G50" s="258">
        <v>0</v>
      </c>
    </row>
    <row r="51" spans="1:7" ht="38.25" hidden="1" x14ac:dyDescent="0.2">
      <c r="A51" s="288">
        <f t="shared" si="4"/>
        <v>5</v>
      </c>
      <c r="B51" s="289" t="s">
        <v>66</v>
      </c>
      <c r="C51" s="303">
        <v>0</v>
      </c>
      <c r="D51" s="303">
        <v>0</v>
      </c>
      <c r="E51" s="303">
        <v>0</v>
      </c>
      <c r="F51" s="303">
        <v>0</v>
      </c>
      <c r="G51" s="303">
        <v>0</v>
      </c>
    </row>
    <row r="52" spans="1:7" hidden="1" x14ac:dyDescent="0.2">
      <c r="A52" s="231">
        <f t="shared" si="4"/>
        <v>6</v>
      </c>
      <c r="B52" s="238" t="s">
        <v>68</v>
      </c>
      <c r="C52" s="258">
        <v>0</v>
      </c>
      <c r="D52" s="258">
        <v>0</v>
      </c>
      <c r="E52" s="258">
        <v>0</v>
      </c>
      <c r="F52" s="258">
        <v>0</v>
      </c>
      <c r="G52" s="258">
        <v>0</v>
      </c>
    </row>
    <row r="53" spans="1:7" hidden="1" x14ac:dyDescent="0.2">
      <c r="A53" s="231">
        <f t="shared" si="4"/>
        <v>7</v>
      </c>
      <c r="B53" s="238" t="s">
        <v>69</v>
      </c>
      <c r="C53" s="258">
        <v>0</v>
      </c>
      <c r="D53" s="258">
        <v>0</v>
      </c>
      <c r="E53" s="258">
        <v>0</v>
      </c>
      <c r="F53" s="258">
        <v>0</v>
      </c>
      <c r="G53" s="258">
        <v>0</v>
      </c>
    </row>
    <row r="54" spans="1:7" ht="38.25" x14ac:dyDescent="0.2">
      <c r="A54" s="288">
        <f t="shared" si="4"/>
        <v>8</v>
      </c>
      <c r="B54" s="289" t="s">
        <v>70</v>
      </c>
      <c r="C54" s="303">
        <v>36711.44672</v>
      </c>
      <c r="D54" s="303">
        <v>0</v>
      </c>
      <c r="E54" s="303">
        <v>0</v>
      </c>
      <c r="F54" s="303">
        <v>0</v>
      </c>
      <c r="G54" s="303">
        <v>36711.44672</v>
      </c>
    </row>
    <row r="55" spans="1:7" ht="25.5" x14ac:dyDescent="0.2">
      <c r="A55" s="231">
        <f t="shared" si="4"/>
        <v>9</v>
      </c>
      <c r="B55" s="238" t="s">
        <v>71</v>
      </c>
      <c r="C55" s="258">
        <v>29803.95264</v>
      </c>
      <c r="D55" s="258">
        <v>0</v>
      </c>
      <c r="E55" s="258">
        <v>0</v>
      </c>
      <c r="F55" s="258">
        <v>0</v>
      </c>
      <c r="G55" s="258">
        <v>29803.95264</v>
      </c>
    </row>
    <row r="56" spans="1:7" ht="25.5" hidden="1" x14ac:dyDescent="0.2">
      <c r="A56" s="231">
        <f t="shared" si="4"/>
        <v>10</v>
      </c>
      <c r="B56" s="238" t="s">
        <v>72</v>
      </c>
      <c r="C56" s="258">
        <v>0</v>
      </c>
      <c r="D56" s="258">
        <v>0</v>
      </c>
      <c r="E56" s="258">
        <v>0</v>
      </c>
      <c r="F56" s="258">
        <v>0</v>
      </c>
      <c r="G56" s="258">
        <v>0</v>
      </c>
    </row>
    <row r="57" spans="1:7" x14ac:dyDescent="0.2">
      <c r="A57" s="231">
        <f t="shared" si="4"/>
        <v>11</v>
      </c>
      <c r="B57" s="238" t="s">
        <v>73</v>
      </c>
      <c r="C57" s="258">
        <v>6907.4940800000004</v>
      </c>
      <c r="D57" s="258">
        <v>0</v>
      </c>
      <c r="E57" s="258">
        <v>0</v>
      </c>
      <c r="F57" s="258">
        <v>0</v>
      </c>
      <c r="G57" s="258">
        <v>6907.4940800000004</v>
      </c>
    </row>
    <row r="58" spans="1:7" ht="25.5" hidden="1" x14ac:dyDescent="0.2">
      <c r="A58" s="293">
        <f t="shared" si="4"/>
        <v>12</v>
      </c>
      <c r="B58" s="294" t="s">
        <v>356</v>
      </c>
      <c r="C58" s="258">
        <v>0</v>
      </c>
      <c r="D58" s="258">
        <v>0</v>
      </c>
      <c r="E58" s="258">
        <v>0</v>
      </c>
      <c r="F58" s="258">
        <v>0</v>
      </c>
      <c r="G58" s="258">
        <v>0</v>
      </c>
    </row>
    <row r="59" spans="1:7" ht="25.5" hidden="1" x14ac:dyDescent="0.2">
      <c r="A59" s="231">
        <f t="shared" si="4"/>
        <v>13</v>
      </c>
      <c r="B59" s="238" t="s">
        <v>28</v>
      </c>
      <c r="C59" s="258">
        <v>0</v>
      </c>
      <c r="D59" s="258">
        <v>0</v>
      </c>
      <c r="E59" s="258">
        <v>0</v>
      </c>
      <c r="F59" s="258">
        <v>0</v>
      </c>
      <c r="G59" s="258">
        <v>0</v>
      </c>
    </row>
    <row r="60" spans="1:7" ht="25.5" hidden="1" x14ac:dyDescent="0.2">
      <c r="A60" s="231">
        <f t="shared" si="4"/>
        <v>14</v>
      </c>
      <c r="B60" s="238" t="s">
        <v>357</v>
      </c>
      <c r="C60" s="258">
        <v>0</v>
      </c>
      <c r="D60" s="258">
        <v>0</v>
      </c>
      <c r="E60" s="258">
        <v>0</v>
      </c>
      <c r="F60" s="258">
        <v>0</v>
      </c>
      <c r="G60" s="258">
        <v>0</v>
      </c>
    </row>
    <row r="61" spans="1:7" ht="38.25" hidden="1" x14ac:dyDescent="0.2">
      <c r="A61" s="231">
        <f t="shared" si="4"/>
        <v>15</v>
      </c>
      <c r="B61" s="238" t="s">
        <v>358</v>
      </c>
      <c r="C61" s="258">
        <v>0</v>
      </c>
      <c r="D61" s="258">
        <v>0</v>
      </c>
      <c r="E61" s="258">
        <v>0</v>
      </c>
      <c r="F61" s="258">
        <v>0</v>
      </c>
      <c r="G61" s="258">
        <v>0</v>
      </c>
    </row>
    <row r="62" spans="1:7" x14ac:dyDescent="0.2">
      <c r="A62" s="288">
        <f t="shared" si="4"/>
        <v>16</v>
      </c>
      <c r="B62" s="289" t="s">
        <v>146</v>
      </c>
      <c r="C62" s="303">
        <v>341.34569999999997</v>
      </c>
      <c r="D62" s="303">
        <v>0</v>
      </c>
      <c r="E62" s="303">
        <v>0</v>
      </c>
      <c r="F62" s="303">
        <v>0</v>
      </c>
      <c r="G62" s="303">
        <v>341.34569999999997</v>
      </c>
    </row>
    <row r="63" spans="1:7" x14ac:dyDescent="0.2">
      <c r="A63" s="234">
        <f>A62+1</f>
        <v>17</v>
      </c>
      <c r="B63" s="278" t="s">
        <v>30</v>
      </c>
      <c r="C63" s="279">
        <v>110871.50743</v>
      </c>
      <c r="D63" s="279">
        <v>0</v>
      </c>
      <c r="E63" s="279">
        <v>0</v>
      </c>
      <c r="F63" s="279">
        <v>0</v>
      </c>
      <c r="G63" s="279">
        <v>110871.50743</v>
      </c>
    </row>
    <row r="64" spans="1:7" x14ac:dyDescent="0.2">
      <c r="A64" s="598" t="s">
        <v>58</v>
      </c>
      <c r="B64" s="598"/>
      <c r="C64" s="598"/>
      <c r="D64" s="598"/>
      <c r="E64" s="598"/>
      <c r="F64" s="598"/>
      <c r="G64" s="598"/>
    </row>
    <row r="65" spans="1:7" ht="51" hidden="1" x14ac:dyDescent="0.2">
      <c r="A65" s="288">
        <f>A63+1</f>
        <v>18</v>
      </c>
      <c r="B65" s="289" t="s">
        <v>118</v>
      </c>
      <c r="C65" s="303">
        <f>SUM(C66:C67)</f>
        <v>0</v>
      </c>
      <c r="D65" s="303">
        <f>SUM(D66:D67)</f>
        <v>0</v>
      </c>
      <c r="E65" s="303">
        <f>SUM(E66:E67)</f>
        <v>0</v>
      </c>
      <c r="F65" s="303">
        <f>SUM(F66:F67)</f>
        <v>0</v>
      </c>
      <c r="G65" s="303">
        <f>SUM(G66:G67)</f>
        <v>0</v>
      </c>
    </row>
    <row r="66" spans="1:7" ht="63.75" hidden="1" x14ac:dyDescent="0.2">
      <c r="A66" s="293">
        <f t="shared" ref="A66:A74" si="5">A65+1</f>
        <v>19</v>
      </c>
      <c r="B66" s="294" t="s">
        <v>91</v>
      </c>
      <c r="C66" s="258">
        <v>0</v>
      </c>
      <c r="D66" s="258">
        <v>0</v>
      </c>
      <c r="E66" s="258">
        <v>0</v>
      </c>
      <c r="F66" s="258">
        <v>0</v>
      </c>
      <c r="G66" s="258">
        <f>SUM(C66:E66)</f>
        <v>0</v>
      </c>
    </row>
    <row r="67" spans="1:7" ht="63.75" hidden="1" x14ac:dyDescent="0.2">
      <c r="A67" s="231">
        <f t="shared" si="5"/>
        <v>20</v>
      </c>
      <c r="B67" s="238" t="s">
        <v>95</v>
      </c>
      <c r="C67" s="258">
        <v>0</v>
      </c>
      <c r="D67" s="258">
        <v>0</v>
      </c>
      <c r="E67" s="258">
        <v>0</v>
      </c>
      <c r="F67" s="258">
        <v>0</v>
      </c>
      <c r="G67" s="258">
        <f>SUM(C67:E67)</f>
        <v>0</v>
      </c>
    </row>
    <row r="68" spans="1:7" ht="38.25" x14ac:dyDescent="0.2">
      <c r="A68" s="288">
        <f t="shared" si="5"/>
        <v>21</v>
      </c>
      <c r="B68" s="289" t="s">
        <v>97</v>
      </c>
      <c r="C68" s="303">
        <v>950.26690999999994</v>
      </c>
      <c r="D68" s="303">
        <v>0</v>
      </c>
      <c r="E68" s="303">
        <v>0</v>
      </c>
      <c r="F68" s="303">
        <v>0</v>
      </c>
      <c r="G68" s="303">
        <v>950.26690999999994</v>
      </c>
    </row>
    <row r="69" spans="1:7" hidden="1" x14ac:dyDescent="0.2">
      <c r="A69" s="231">
        <f t="shared" si="5"/>
        <v>22</v>
      </c>
      <c r="B69" s="238" t="s">
        <v>98</v>
      </c>
      <c r="C69" s="258">
        <v>0</v>
      </c>
      <c r="D69" s="258">
        <v>0</v>
      </c>
      <c r="E69" s="258">
        <v>0</v>
      </c>
      <c r="F69" s="258">
        <v>0</v>
      </c>
      <c r="G69" s="258">
        <v>0</v>
      </c>
    </row>
    <row r="70" spans="1:7" ht="25.5" hidden="1" x14ac:dyDescent="0.2">
      <c r="A70" s="231">
        <f t="shared" si="5"/>
        <v>23</v>
      </c>
      <c r="B70" s="238" t="s">
        <v>99</v>
      </c>
      <c r="C70" s="258">
        <v>0</v>
      </c>
      <c r="D70" s="258">
        <v>0</v>
      </c>
      <c r="E70" s="258">
        <v>0</v>
      </c>
      <c r="F70" s="258">
        <v>0</v>
      </c>
      <c r="G70" s="258">
        <v>0</v>
      </c>
    </row>
    <row r="71" spans="1:7" hidden="1" x14ac:dyDescent="0.2">
      <c r="A71" s="231">
        <f t="shared" si="5"/>
        <v>24</v>
      </c>
      <c r="B71" s="238" t="s">
        <v>100</v>
      </c>
      <c r="C71" s="258">
        <v>0</v>
      </c>
      <c r="D71" s="258">
        <v>0</v>
      </c>
      <c r="E71" s="258">
        <v>0</v>
      </c>
      <c r="F71" s="258">
        <v>0</v>
      </c>
      <c r="G71" s="258">
        <v>0</v>
      </c>
    </row>
    <row r="72" spans="1:7" x14ac:dyDescent="0.2">
      <c r="A72" s="293">
        <f t="shared" si="5"/>
        <v>25</v>
      </c>
      <c r="B72" s="294" t="s">
        <v>101</v>
      </c>
      <c r="C72" s="258">
        <v>950.26690999999994</v>
      </c>
      <c r="D72" s="258">
        <v>0</v>
      </c>
      <c r="E72" s="258">
        <v>0</v>
      </c>
      <c r="F72" s="258">
        <v>0</v>
      </c>
      <c r="G72" s="258">
        <v>950.26690999999994</v>
      </c>
    </row>
    <row r="73" spans="1:7" ht="38.25" hidden="1" x14ac:dyDescent="0.2">
      <c r="A73" s="231">
        <f t="shared" si="5"/>
        <v>26</v>
      </c>
      <c r="B73" s="238" t="s">
        <v>251</v>
      </c>
      <c r="C73" s="258">
        <v>0</v>
      </c>
      <c r="D73" s="258">
        <v>0</v>
      </c>
      <c r="E73" s="258">
        <v>0</v>
      </c>
      <c r="F73" s="258">
        <v>0</v>
      </c>
      <c r="G73" s="258">
        <v>0</v>
      </c>
    </row>
    <row r="74" spans="1:7" x14ac:dyDescent="0.2">
      <c r="A74" s="288">
        <f t="shared" si="5"/>
        <v>27</v>
      </c>
      <c r="B74" s="289" t="s">
        <v>146</v>
      </c>
      <c r="C74" s="303">
        <v>1043.61634</v>
      </c>
      <c r="D74" s="303">
        <v>0</v>
      </c>
      <c r="E74" s="303">
        <v>0</v>
      </c>
      <c r="F74" s="303">
        <v>0</v>
      </c>
      <c r="G74" s="303">
        <v>1043.61634</v>
      </c>
    </row>
    <row r="75" spans="1:7" x14ac:dyDescent="0.2">
      <c r="A75" s="234">
        <f>A74+1</f>
        <v>28</v>
      </c>
      <c r="B75" s="278" t="s">
        <v>61</v>
      </c>
      <c r="C75" s="279">
        <v>1993.8832499999999</v>
      </c>
      <c r="D75" s="279">
        <v>0</v>
      </c>
      <c r="E75" s="279">
        <v>0</v>
      </c>
      <c r="F75" s="279">
        <v>0</v>
      </c>
      <c r="G75" s="279">
        <v>1993.8832499999999</v>
      </c>
    </row>
    <row r="76" spans="1:7" x14ac:dyDescent="0.2">
      <c r="A76" s="234">
        <f>A75+1</f>
        <v>29</v>
      </c>
      <c r="B76" s="278" t="s">
        <v>359</v>
      </c>
      <c r="C76" s="279">
        <v>108877.62418</v>
      </c>
      <c r="D76" s="279">
        <v>0</v>
      </c>
      <c r="E76" s="279">
        <v>0</v>
      </c>
      <c r="F76" s="279">
        <v>0</v>
      </c>
      <c r="G76" s="279">
        <v>108877.62418</v>
      </c>
    </row>
    <row r="77" spans="1:7" ht="13.5" hidden="1" thickBot="1" x14ac:dyDescent="0.25">
      <c r="A77" s="149">
        <f t="shared" ref="A77" si="6">A76+1</f>
        <v>30</v>
      </c>
      <c r="B77" s="58" t="s">
        <v>733</v>
      </c>
      <c r="C77" s="586"/>
      <c r="D77" s="587"/>
      <c r="E77" s="587"/>
      <c r="F77" s="587"/>
      <c r="G77" s="588"/>
    </row>
  </sheetData>
  <mergeCells count="12">
    <mergeCell ref="C77:G77"/>
    <mergeCell ref="A1:G1"/>
    <mergeCell ref="A2:G2"/>
    <mergeCell ref="A3:G3"/>
    <mergeCell ref="A4:G4"/>
    <mergeCell ref="A5:G5"/>
    <mergeCell ref="A9:G9"/>
    <mergeCell ref="A27:G27"/>
    <mergeCell ref="A42:G42"/>
    <mergeCell ref="A46:G46"/>
    <mergeCell ref="A64:G64"/>
    <mergeCell ref="C40:G40"/>
  </mergeCells>
  <printOptions horizontalCentered="1"/>
  <pageMargins left="0.39370078740157483" right="0.39370078740157483" top="0.39370078740157483" bottom="0.39370078740157483" header="0.31496062992125984" footer="0.31496062992125984"/>
  <pageSetup paperSize="9" scale="98" orientation="landscape" horizontalDpi="0" verticalDpi="0" r:id="rId1"/>
  <rowBreaks count="1" manualBreakCount="1">
    <brk id="4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19"/>
  <sheetViews>
    <sheetView view="pageBreakPreview" zoomScaleNormal="100" zoomScaleSheetLayoutView="100" workbookViewId="0">
      <selection activeCell="C12" sqref="C12"/>
    </sheetView>
  </sheetViews>
  <sheetFormatPr defaultRowHeight="12.75" x14ac:dyDescent="0.2"/>
  <cols>
    <col min="1" max="1" width="9.140625" style="51" customWidth="1"/>
    <col min="2" max="2" width="42.5703125" style="51" customWidth="1"/>
    <col min="3" max="3" width="37" style="51" customWidth="1"/>
    <col min="4" max="16384" width="9.140625" style="51"/>
  </cols>
  <sheetData>
    <row r="1" spans="1:3" ht="15.75" x14ac:dyDescent="0.2">
      <c r="A1" s="537" t="s">
        <v>127</v>
      </c>
      <c r="B1" s="537"/>
      <c r="C1" s="537"/>
    </row>
    <row r="2" spans="1:3" ht="15.75" x14ac:dyDescent="0.2">
      <c r="A2" s="538" t="s">
        <v>128</v>
      </c>
      <c r="B2" s="538"/>
      <c r="C2" s="538"/>
    </row>
    <row r="3" spans="1:3" ht="15.75" x14ac:dyDescent="0.2">
      <c r="A3" s="538" t="s">
        <v>754</v>
      </c>
      <c r="B3" s="538"/>
      <c r="C3" s="538"/>
    </row>
    <row r="4" spans="1:3" ht="14.25" x14ac:dyDescent="0.2">
      <c r="A4" s="539" t="s">
        <v>830</v>
      </c>
      <c r="B4" s="539"/>
      <c r="C4" s="539"/>
    </row>
    <row r="5" spans="1:3" ht="14.25" x14ac:dyDescent="0.2">
      <c r="A5" s="539" t="s">
        <v>831</v>
      </c>
      <c r="B5" s="539"/>
      <c r="C5" s="539"/>
    </row>
    <row r="6" spans="1:3" x14ac:dyDescent="0.2">
      <c r="C6" s="56" t="s">
        <v>184</v>
      </c>
    </row>
    <row r="7" spans="1:3" ht="25.5" x14ac:dyDescent="0.2">
      <c r="A7" s="236" t="s">
        <v>1</v>
      </c>
      <c r="B7" s="236" t="s">
        <v>3</v>
      </c>
      <c r="C7" s="236" t="s">
        <v>733</v>
      </c>
    </row>
    <row r="8" spans="1:3" ht="15" x14ac:dyDescent="0.2">
      <c r="A8" s="237">
        <v>1</v>
      </c>
      <c r="B8" s="237">
        <v>2</v>
      </c>
      <c r="C8" s="237">
        <v>3</v>
      </c>
    </row>
    <row r="9" spans="1:3" ht="36" customHeight="1" x14ac:dyDescent="0.2">
      <c r="A9" s="231">
        <v>1</v>
      </c>
      <c r="B9" s="238" t="s">
        <v>832</v>
      </c>
      <c r="C9" s="238" t="s">
        <v>834</v>
      </c>
    </row>
    <row r="10" spans="1:3" ht="63.75" x14ac:dyDescent="0.2">
      <c r="A10" s="231">
        <v>2</v>
      </c>
      <c r="B10" s="238" t="s">
        <v>833</v>
      </c>
      <c r="C10" s="238" t="s">
        <v>187</v>
      </c>
    </row>
    <row r="11" spans="1:3" ht="25.5" x14ac:dyDescent="0.2">
      <c r="A11" s="231">
        <v>3</v>
      </c>
      <c r="B11" s="238" t="s">
        <v>835</v>
      </c>
      <c r="C11" s="238" t="s">
        <v>188</v>
      </c>
    </row>
    <row r="12" spans="1:3" ht="25.5" x14ac:dyDescent="0.2">
      <c r="A12" s="231">
        <v>4</v>
      </c>
      <c r="B12" s="238" t="s">
        <v>836</v>
      </c>
      <c r="C12" s="238" t="s">
        <v>839</v>
      </c>
    </row>
    <row r="13" spans="1:3" ht="46.5" customHeight="1" x14ac:dyDescent="0.2">
      <c r="A13" s="231">
        <v>5</v>
      </c>
      <c r="B13" s="238" t="s">
        <v>837</v>
      </c>
      <c r="C13" s="238" t="s">
        <v>300</v>
      </c>
    </row>
    <row r="14" spans="1:3" ht="59.25" customHeight="1" x14ac:dyDescent="0.2">
      <c r="A14" s="231">
        <v>6</v>
      </c>
      <c r="B14" s="238" t="s">
        <v>838</v>
      </c>
      <c r="C14" s="231" t="s">
        <v>126</v>
      </c>
    </row>
    <row r="15" spans="1:3" ht="25.5" x14ac:dyDescent="0.2">
      <c r="A15" s="231">
        <v>7</v>
      </c>
      <c r="B15" s="238" t="s">
        <v>840</v>
      </c>
      <c r="C15" s="231">
        <v>8</v>
      </c>
    </row>
    <row r="19" spans="1:1" ht="15" x14ac:dyDescent="0.2">
      <c r="A19" s="60"/>
    </row>
  </sheetData>
  <mergeCells count="5">
    <mergeCell ref="A1:C1"/>
    <mergeCell ref="A2:C2"/>
    <mergeCell ref="A4:C4"/>
    <mergeCell ref="A5:C5"/>
    <mergeCell ref="A3:C3"/>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13"/>
  <sheetViews>
    <sheetView view="pageBreakPreview" topLeftCell="A7" zoomScaleNormal="100" zoomScaleSheetLayoutView="100" workbookViewId="0">
      <selection activeCell="C11" sqref="C11"/>
    </sheetView>
  </sheetViews>
  <sheetFormatPr defaultRowHeight="12.75" x14ac:dyDescent="0.2"/>
  <cols>
    <col min="1" max="1" width="7.5703125" style="51" customWidth="1"/>
    <col min="2" max="2" width="35" style="51" customWidth="1"/>
    <col min="3" max="3" width="54" style="51" customWidth="1"/>
    <col min="4" max="16384" width="9.140625" style="51"/>
  </cols>
  <sheetData>
    <row r="1" spans="1:3" ht="15.75" x14ac:dyDescent="0.25">
      <c r="A1" s="606" t="s">
        <v>127</v>
      </c>
      <c r="B1" s="606"/>
      <c r="C1" s="606"/>
    </row>
    <row r="2" spans="1:3" ht="15.75" x14ac:dyDescent="0.25">
      <c r="A2" s="606" t="s">
        <v>128</v>
      </c>
      <c r="B2" s="606"/>
      <c r="C2" s="606"/>
    </row>
    <row r="3" spans="1:3" ht="15.75" x14ac:dyDescent="0.25">
      <c r="A3" s="606" t="str">
        <f>'52.9'!A3:G3</f>
        <v>по состоянию на 31.12.2025</v>
      </c>
      <c r="B3" s="606"/>
      <c r="C3" s="606"/>
    </row>
    <row r="4" spans="1:3" ht="14.25" x14ac:dyDescent="0.2">
      <c r="A4" s="607" t="s">
        <v>1173</v>
      </c>
      <c r="B4" s="607"/>
      <c r="C4" s="607"/>
    </row>
    <row r="5" spans="1:3" ht="14.25" x14ac:dyDescent="0.2">
      <c r="A5" s="600" t="s">
        <v>1174</v>
      </c>
      <c r="B5" s="607"/>
      <c r="C5" s="607"/>
    </row>
    <row r="6" spans="1:3" x14ac:dyDescent="0.2">
      <c r="C6" s="70" t="s">
        <v>1175</v>
      </c>
    </row>
    <row r="7" spans="1:3" ht="37.5" customHeight="1" x14ac:dyDescent="0.2">
      <c r="A7" s="236" t="s">
        <v>1</v>
      </c>
      <c r="B7" s="236" t="s">
        <v>3</v>
      </c>
      <c r="C7" s="236" t="s">
        <v>945</v>
      </c>
    </row>
    <row r="8" spans="1:3" x14ac:dyDescent="0.2">
      <c r="A8" s="236">
        <v>1</v>
      </c>
      <c r="B8" s="236">
        <v>2</v>
      </c>
      <c r="C8" s="236">
        <v>3</v>
      </c>
    </row>
    <row r="9" spans="1:3" ht="102" x14ac:dyDescent="0.2">
      <c r="A9" s="323">
        <v>1</v>
      </c>
      <c r="B9" s="88" t="s">
        <v>1176</v>
      </c>
      <c r="C9" s="323" t="s">
        <v>126</v>
      </c>
    </row>
    <row r="10" spans="1:3" s="82" customFormat="1" ht="102" x14ac:dyDescent="0.2">
      <c r="A10" s="323">
        <v>2</v>
      </c>
      <c r="B10" s="88" t="s">
        <v>1177</v>
      </c>
      <c r="C10" s="323" t="s">
        <v>126</v>
      </c>
    </row>
    <row r="11" spans="1:3" s="82" customFormat="1" ht="229.5" x14ac:dyDescent="0.2">
      <c r="A11" s="323">
        <v>3</v>
      </c>
      <c r="B11" s="88" t="s">
        <v>1178</v>
      </c>
      <c r="C11" s="323" t="s">
        <v>1269</v>
      </c>
    </row>
    <row r="12" spans="1:3" s="82" customFormat="1" ht="331.5" x14ac:dyDescent="0.2">
      <c r="A12" s="323">
        <v>4</v>
      </c>
      <c r="B12" s="88" t="s">
        <v>1179</v>
      </c>
      <c r="C12" s="323" t="s">
        <v>1270</v>
      </c>
    </row>
    <row r="13" spans="1:3" s="82" customFormat="1" ht="357" x14ac:dyDescent="0.2">
      <c r="A13" s="323">
        <v>5</v>
      </c>
      <c r="B13" s="88" t="s">
        <v>1180</v>
      </c>
      <c r="C13" s="323" t="s">
        <v>1271</v>
      </c>
    </row>
  </sheetData>
  <mergeCells count="5">
    <mergeCell ref="A1:C1"/>
    <mergeCell ref="A2:C2"/>
    <mergeCell ref="A3:C3"/>
    <mergeCell ref="A4:C4"/>
    <mergeCell ref="A5:C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49"/>
  <sheetViews>
    <sheetView view="pageBreakPreview" topLeftCell="A7" zoomScaleNormal="100" zoomScaleSheetLayoutView="100" workbookViewId="0">
      <selection activeCell="E13" sqref="E13"/>
    </sheetView>
  </sheetViews>
  <sheetFormatPr defaultColWidth="8.140625" defaultRowHeight="11.25" x14ac:dyDescent="0.2"/>
  <cols>
    <col min="1" max="1" width="8.140625" style="162" customWidth="1"/>
    <col min="2" max="2" width="45.85546875" style="100" customWidth="1"/>
    <col min="3" max="6" width="19.42578125" style="100" customWidth="1"/>
    <col min="7" max="16384" width="8.140625" style="101"/>
  </cols>
  <sheetData>
    <row r="1" spans="1:6" s="51" customFormat="1" ht="15.75" x14ac:dyDescent="0.2">
      <c r="A1" s="537" t="s">
        <v>127</v>
      </c>
      <c r="B1" s="537"/>
      <c r="C1" s="537"/>
      <c r="D1" s="537"/>
      <c r="E1" s="537"/>
      <c r="F1" s="537"/>
    </row>
    <row r="2" spans="1:6" s="51" customFormat="1" ht="15.75" x14ac:dyDescent="0.2">
      <c r="A2" s="538" t="s">
        <v>128</v>
      </c>
      <c r="B2" s="538"/>
      <c r="C2" s="538"/>
      <c r="D2" s="538"/>
      <c r="E2" s="538"/>
      <c r="F2" s="538"/>
    </row>
    <row r="3" spans="1:6" s="51" customFormat="1" ht="15.75" x14ac:dyDescent="0.2">
      <c r="A3" s="538" t="str">
        <f>'52.9'!A3:G3</f>
        <v>по состоянию на 31.12.2025</v>
      </c>
      <c r="B3" s="538"/>
      <c r="C3" s="538"/>
      <c r="D3" s="538"/>
      <c r="E3" s="538"/>
      <c r="F3" s="538"/>
    </row>
    <row r="4" spans="1:6" s="51" customFormat="1" ht="15.75" x14ac:dyDescent="0.2">
      <c r="A4" s="538" t="s">
        <v>1080</v>
      </c>
      <c r="B4" s="538"/>
      <c r="C4" s="538"/>
      <c r="D4" s="538"/>
      <c r="E4" s="538"/>
      <c r="F4" s="538"/>
    </row>
    <row r="5" spans="1:6" s="51" customFormat="1" ht="15.75" x14ac:dyDescent="0.2">
      <c r="A5" s="558" t="s">
        <v>1081</v>
      </c>
      <c r="B5" s="558"/>
      <c r="C5" s="558"/>
      <c r="D5" s="558"/>
      <c r="E5" s="558"/>
      <c r="F5" s="558"/>
    </row>
    <row r="6" spans="1:6" ht="18" customHeight="1" x14ac:dyDescent="0.25">
      <c r="F6" s="30" t="s">
        <v>1082</v>
      </c>
    </row>
    <row r="7" spans="1:6" ht="27" customHeight="1" x14ac:dyDescent="0.2">
      <c r="A7" s="615" t="s">
        <v>410</v>
      </c>
      <c r="B7" s="615" t="s">
        <v>411</v>
      </c>
      <c r="C7" s="616" t="s">
        <v>641</v>
      </c>
      <c r="D7" s="616"/>
      <c r="E7" s="616"/>
      <c r="F7" s="615" t="s">
        <v>415</v>
      </c>
    </row>
    <row r="8" spans="1:6" s="102" customFormat="1" ht="63.75" x14ac:dyDescent="0.2">
      <c r="A8" s="615"/>
      <c r="B8" s="615"/>
      <c r="C8" s="235" t="s">
        <v>412</v>
      </c>
      <c r="D8" s="235" t="s">
        <v>413</v>
      </c>
      <c r="E8" s="235" t="s">
        <v>414</v>
      </c>
      <c r="F8" s="615"/>
    </row>
    <row r="9" spans="1:6" s="102" customFormat="1" ht="11.1" customHeight="1" x14ac:dyDescent="0.2">
      <c r="A9" s="235" t="s">
        <v>4</v>
      </c>
      <c r="B9" s="235" t="s">
        <v>5</v>
      </c>
      <c r="C9" s="235" t="s">
        <v>6</v>
      </c>
      <c r="D9" s="235" t="s">
        <v>7</v>
      </c>
      <c r="E9" s="235" t="s">
        <v>17</v>
      </c>
      <c r="F9" s="235" t="s">
        <v>8</v>
      </c>
    </row>
    <row r="10" spans="1:6" s="105" customFormat="1" ht="25.5" x14ac:dyDescent="0.2">
      <c r="A10" s="329">
        <v>1</v>
      </c>
      <c r="B10" s="330" t="s">
        <v>1083</v>
      </c>
      <c r="C10" s="331">
        <v>0</v>
      </c>
      <c r="D10" s="331">
        <v>81541.595849999998</v>
      </c>
      <c r="E10" s="331">
        <v>0</v>
      </c>
      <c r="F10" s="331">
        <v>81541.595849999998</v>
      </c>
    </row>
    <row r="11" spans="1:6" s="105" customFormat="1" ht="12.75" x14ac:dyDescent="0.2">
      <c r="A11" s="332">
        <v>2</v>
      </c>
      <c r="B11" s="333" t="s">
        <v>1084</v>
      </c>
      <c r="C11" s="334">
        <v>0</v>
      </c>
      <c r="D11" s="334">
        <v>81541.595849999998</v>
      </c>
      <c r="E11" s="334">
        <v>0</v>
      </c>
      <c r="F11" s="334">
        <v>81541.595849999998</v>
      </c>
    </row>
    <row r="12" spans="1:6" s="105" customFormat="1" ht="25.5" x14ac:dyDescent="0.2">
      <c r="A12" s="335">
        <v>3</v>
      </c>
      <c r="B12" s="336" t="s">
        <v>1085</v>
      </c>
      <c r="C12" s="337">
        <v>0</v>
      </c>
      <c r="D12" s="337">
        <v>81541.595849999998</v>
      </c>
      <c r="E12" s="337">
        <v>0</v>
      </c>
      <c r="F12" s="337">
        <v>81541.595849999998</v>
      </c>
    </row>
    <row r="13" spans="1:6" s="105" customFormat="1" ht="51" x14ac:dyDescent="0.2">
      <c r="A13" s="338">
        <v>4</v>
      </c>
      <c r="B13" s="339" t="s">
        <v>1086</v>
      </c>
      <c r="C13" s="340">
        <v>0</v>
      </c>
      <c r="D13" s="340">
        <v>81541.595849999998</v>
      </c>
      <c r="E13" s="340">
        <v>0</v>
      </c>
      <c r="F13" s="340">
        <v>81541.595849999998</v>
      </c>
    </row>
    <row r="14" spans="1:6" s="105" customFormat="1" ht="12.75" x14ac:dyDescent="0.2">
      <c r="A14" s="341">
        <v>5</v>
      </c>
      <c r="B14" s="342" t="s">
        <v>1087</v>
      </c>
      <c r="C14" s="343">
        <v>0</v>
      </c>
      <c r="D14" s="343">
        <v>81541.595849999998</v>
      </c>
      <c r="E14" s="343">
        <v>0</v>
      </c>
      <c r="F14" s="343">
        <v>81541.595849999998</v>
      </c>
    </row>
    <row r="15" spans="1:6" s="105" customFormat="1" ht="12.75" hidden="1" x14ac:dyDescent="0.2">
      <c r="A15" s="326">
        <v>6</v>
      </c>
      <c r="B15" s="327" t="s">
        <v>1047</v>
      </c>
      <c r="C15" s="328">
        <v>0</v>
      </c>
      <c r="D15" s="328">
        <v>0</v>
      </c>
      <c r="E15" s="328">
        <v>0</v>
      </c>
      <c r="F15" s="328">
        <f t="shared" ref="F15:F17" si="0">SUM(C15:E15)</f>
        <v>0</v>
      </c>
    </row>
    <row r="16" spans="1:6" s="105" customFormat="1" ht="12.75" hidden="1" x14ac:dyDescent="0.2">
      <c r="A16" s="167">
        <v>7</v>
      </c>
      <c r="B16" s="109" t="s">
        <v>992</v>
      </c>
      <c r="C16" s="199">
        <v>0</v>
      </c>
      <c r="D16" s="199">
        <v>0</v>
      </c>
      <c r="E16" s="199">
        <v>0</v>
      </c>
      <c r="F16" s="198">
        <f t="shared" si="0"/>
        <v>0</v>
      </c>
    </row>
    <row r="17" spans="1:6" s="105" customFormat="1" ht="12.75" hidden="1" x14ac:dyDescent="0.2">
      <c r="A17" s="167">
        <v>8</v>
      </c>
      <c r="B17" s="109" t="s">
        <v>731</v>
      </c>
      <c r="C17" s="199">
        <v>0</v>
      </c>
      <c r="D17" s="199">
        <v>0</v>
      </c>
      <c r="E17" s="199">
        <v>0</v>
      </c>
      <c r="F17" s="198">
        <f t="shared" si="0"/>
        <v>0</v>
      </c>
    </row>
    <row r="18" spans="1:6" s="105" customFormat="1" ht="38.25" hidden="1" x14ac:dyDescent="0.2">
      <c r="A18" s="166">
        <v>9</v>
      </c>
      <c r="B18" s="111" t="s">
        <v>1088</v>
      </c>
      <c r="C18" s="197">
        <f>C19+C25+C31+C37+C43</f>
        <v>0</v>
      </c>
      <c r="D18" s="197">
        <f t="shared" ref="D18:E18" si="1">D19+D25+D31+D37+D43</f>
        <v>0</v>
      </c>
      <c r="E18" s="197">
        <f t="shared" si="1"/>
        <v>0</v>
      </c>
      <c r="F18" s="197">
        <f>SUM(C18:E18)</f>
        <v>0</v>
      </c>
    </row>
    <row r="19" spans="1:6" s="105" customFormat="1" ht="38.25" hidden="1" x14ac:dyDescent="0.2">
      <c r="A19" s="168">
        <v>10</v>
      </c>
      <c r="B19" s="169" t="s">
        <v>1089</v>
      </c>
      <c r="C19" s="200">
        <f>SUM(C20:C24)</f>
        <v>0</v>
      </c>
      <c r="D19" s="200">
        <f t="shared" ref="D19:E19" si="2">SUM(D20:D24)</f>
        <v>0</v>
      </c>
      <c r="E19" s="200">
        <f t="shared" si="2"/>
        <v>0</v>
      </c>
      <c r="F19" s="200">
        <f>SUM(C19:E19)</f>
        <v>0</v>
      </c>
    </row>
    <row r="20" spans="1:6" s="105" customFormat="1" ht="12.75" hidden="1" x14ac:dyDescent="0.2">
      <c r="A20" s="167">
        <v>11</v>
      </c>
      <c r="B20" s="109" t="s">
        <v>1090</v>
      </c>
      <c r="C20" s="199">
        <v>0</v>
      </c>
      <c r="D20" s="199">
        <v>0</v>
      </c>
      <c r="E20" s="199">
        <v>0</v>
      </c>
      <c r="F20" s="198">
        <f t="shared" ref="F20:F24" si="3">SUM(C20:E20)</f>
        <v>0</v>
      </c>
    </row>
    <row r="21" spans="1:6" s="105" customFormat="1" ht="12.75" hidden="1" x14ac:dyDescent="0.2">
      <c r="A21" s="167">
        <v>12</v>
      </c>
      <c r="B21" s="109" t="s">
        <v>1091</v>
      </c>
      <c r="C21" s="199">
        <v>0</v>
      </c>
      <c r="D21" s="199">
        <v>0</v>
      </c>
      <c r="E21" s="199">
        <v>0</v>
      </c>
      <c r="F21" s="198">
        <f t="shared" si="3"/>
        <v>0</v>
      </c>
    </row>
    <row r="22" spans="1:6" s="105" customFormat="1" ht="12.75" hidden="1" x14ac:dyDescent="0.2">
      <c r="A22" s="167">
        <v>13</v>
      </c>
      <c r="B22" s="109" t="s">
        <v>1092</v>
      </c>
      <c r="C22" s="199">
        <v>0</v>
      </c>
      <c r="D22" s="199">
        <v>0</v>
      </c>
      <c r="E22" s="199">
        <v>0</v>
      </c>
      <c r="F22" s="198">
        <f t="shared" si="3"/>
        <v>0</v>
      </c>
    </row>
    <row r="23" spans="1:6" s="105" customFormat="1" ht="12.75" hidden="1" x14ac:dyDescent="0.2">
      <c r="A23" s="167">
        <v>14</v>
      </c>
      <c r="B23" s="109" t="s">
        <v>1093</v>
      </c>
      <c r="C23" s="199">
        <v>0</v>
      </c>
      <c r="D23" s="199">
        <v>0</v>
      </c>
      <c r="E23" s="199">
        <v>0</v>
      </c>
      <c r="F23" s="198">
        <f t="shared" si="3"/>
        <v>0</v>
      </c>
    </row>
    <row r="24" spans="1:6" s="105" customFormat="1" ht="12.75" hidden="1" x14ac:dyDescent="0.2">
      <c r="A24" s="167">
        <v>15</v>
      </c>
      <c r="B24" s="109" t="s">
        <v>1094</v>
      </c>
      <c r="C24" s="199">
        <v>0</v>
      </c>
      <c r="D24" s="199">
        <v>0</v>
      </c>
      <c r="E24" s="199">
        <v>0</v>
      </c>
      <c r="F24" s="198">
        <f t="shared" si="3"/>
        <v>0</v>
      </c>
    </row>
    <row r="25" spans="1:6" s="105" customFormat="1" ht="38.25" hidden="1" x14ac:dyDescent="0.2">
      <c r="A25" s="168">
        <v>16</v>
      </c>
      <c r="B25" s="169" t="s">
        <v>1095</v>
      </c>
      <c r="C25" s="200">
        <f>SUM(C26:C30)</f>
        <v>0</v>
      </c>
      <c r="D25" s="200">
        <f t="shared" ref="D25:E25" si="4">SUM(D26:D30)</f>
        <v>0</v>
      </c>
      <c r="E25" s="200">
        <f t="shared" si="4"/>
        <v>0</v>
      </c>
      <c r="F25" s="200">
        <f>SUM(C25:E25)</f>
        <v>0</v>
      </c>
    </row>
    <row r="26" spans="1:6" s="105" customFormat="1" ht="12.75" hidden="1" x14ac:dyDescent="0.2">
      <c r="A26" s="167">
        <v>17</v>
      </c>
      <c r="B26" s="109" t="s">
        <v>1090</v>
      </c>
      <c r="C26" s="199">
        <v>0</v>
      </c>
      <c r="D26" s="199">
        <v>0</v>
      </c>
      <c r="E26" s="199">
        <v>0</v>
      </c>
      <c r="F26" s="198">
        <f t="shared" ref="F26:F30" si="5">SUM(C26:E26)</f>
        <v>0</v>
      </c>
    </row>
    <row r="27" spans="1:6" s="105" customFormat="1" ht="12.75" hidden="1" x14ac:dyDescent="0.2">
      <c r="A27" s="167">
        <v>18</v>
      </c>
      <c r="B27" s="109" t="s">
        <v>1091</v>
      </c>
      <c r="C27" s="199">
        <v>0</v>
      </c>
      <c r="D27" s="199">
        <v>0</v>
      </c>
      <c r="E27" s="199">
        <v>0</v>
      </c>
      <c r="F27" s="198">
        <f t="shared" si="5"/>
        <v>0</v>
      </c>
    </row>
    <row r="28" spans="1:6" s="105" customFormat="1" ht="12.75" hidden="1" x14ac:dyDescent="0.2">
      <c r="A28" s="167">
        <v>19</v>
      </c>
      <c r="B28" s="109" t="s">
        <v>1092</v>
      </c>
      <c r="C28" s="199">
        <v>0</v>
      </c>
      <c r="D28" s="199">
        <v>0</v>
      </c>
      <c r="E28" s="199">
        <v>0</v>
      </c>
      <c r="F28" s="198">
        <f t="shared" si="5"/>
        <v>0</v>
      </c>
    </row>
    <row r="29" spans="1:6" s="105" customFormat="1" ht="12.75" hidden="1" x14ac:dyDescent="0.2">
      <c r="A29" s="167">
        <v>20</v>
      </c>
      <c r="B29" s="109" t="s">
        <v>1093</v>
      </c>
      <c r="C29" s="199">
        <v>0</v>
      </c>
      <c r="D29" s="199">
        <v>0</v>
      </c>
      <c r="E29" s="199">
        <v>0</v>
      </c>
      <c r="F29" s="198">
        <f t="shared" si="5"/>
        <v>0</v>
      </c>
    </row>
    <row r="30" spans="1:6" s="105" customFormat="1" ht="12.75" hidden="1" x14ac:dyDescent="0.2">
      <c r="A30" s="167">
        <v>21</v>
      </c>
      <c r="B30" s="109" t="s">
        <v>1094</v>
      </c>
      <c r="C30" s="199">
        <v>0</v>
      </c>
      <c r="D30" s="199">
        <v>0</v>
      </c>
      <c r="E30" s="199">
        <v>0</v>
      </c>
      <c r="F30" s="198">
        <f t="shared" si="5"/>
        <v>0</v>
      </c>
    </row>
    <row r="31" spans="1:6" s="105" customFormat="1" ht="38.25" hidden="1" x14ac:dyDescent="0.2">
      <c r="A31" s="168">
        <v>22</v>
      </c>
      <c r="B31" s="169" t="s">
        <v>1096</v>
      </c>
      <c r="C31" s="200">
        <f>SUM(C32:C36)</f>
        <v>0</v>
      </c>
      <c r="D31" s="200">
        <f t="shared" ref="D31:E31" si="6">SUM(D32:D36)</f>
        <v>0</v>
      </c>
      <c r="E31" s="200">
        <f t="shared" si="6"/>
        <v>0</v>
      </c>
      <c r="F31" s="200">
        <f>SUM(C31:E31)</f>
        <v>0</v>
      </c>
    </row>
    <row r="32" spans="1:6" s="105" customFormat="1" ht="12.75" hidden="1" x14ac:dyDescent="0.2">
      <c r="A32" s="167">
        <v>23</v>
      </c>
      <c r="B32" s="109" t="s">
        <v>1090</v>
      </c>
      <c r="C32" s="199">
        <v>0</v>
      </c>
      <c r="D32" s="199">
        <v>0</v>
      </c>
      <c r="E32" s="199">
        <v>0</v>
      </c>
      <c r="F32" s="198">
        <f t="shared" ref="F32:F36" si="7">SUM(C32:E32)</f>
        <v>0</v>
      </c>
    </row>
    <row r="33" spans="1:6" s="105" customFormat="1" ht="12.75" hidden="1" x14ac:dyDescent="0.2">
      <c r="A33" s="167">
        <v>24</v>
      </c>
      <c r="B33" s="109" t="s">
        <v>1091</v>
      </c>
      <c r="C33" s="199">
        <v>0</v>
      </c>
      <c r="D33" s="199">
        <v>0</v>
      </c>
      <c r="E33" s="199">
        <v>0</v>
      </c>
      <c r="F33" s="198">
        <f t="shared" si="7"/>
        <v>0</v>
      </c>
    </row>
    <row r="34" spans="1:6" s="105" customFormat="1" ht="12.75" hidden="1" x14ac:dyDescent="0.2">
      <c r="A34" s="167">
        <v>25</v>
      </c>
      <c r="B34" s="109" t="s">
        <v>1092</v>
      </c>
      <c r="C34" s="199">
        <v>0</v>
      </c>
      <c r="D34" s="199">
        <v>0</v>
      </c>
      <c r="E34" s="199">
        <v>0</v>
      </c>
      <c r="F34" s="198">
        <f t="shared" si="7"/>
        <v>0</v>
      </c>
    </row>
    <row r="35" spans="1:6" s="105" customFormat="1" ht="12.75" hidden="1" x14ac:dyDescent="0.2">
      <c r="A35" s="167">
        <v>26</v>
      </c>
      <c r="B35" s="109" t="s">
        <v>1093</v>
      </c>
      <c r="C35" s="199">
        <v>0</v>
      </c>
      <c r="D35" s="199">
        <v>0</v>
      </c>
      <c r="E35" s="199">
        <v>0</v>
      </c>
      <c r="F35" s="198">
        <f t="shared" si="7"/>
        <v>0</v>
      </c>
    </row>
    <row r="36" spans="1:6" s="105" customFormat="1" ht="12.75" hidden="1" x14ac:dyDescent="0.2">
      <c r="A36" s="167">
        <v>27</v>
      </c>
      <c r="B36" s="109" t="s">
        <v>1094</v>
      </c>
      <c r="C36" s="199">
        <v>0</v>
      </c>
      <c r="D36" s="199">
        <v>0</v>
      </c>
      <c r="E36" s="199">
        <v>0</v>
      </c>
      <c r="F36" s="198">
        <f t="shared" si="7"/>
        <v>0</v>
      </c>
    </row>
    <row r="37" spans="1:6" s="105" customFormat="1" ht="38.25" hidden="1" x14ac:dyDescent="0.2">
      <c r="A37" s="168">
        <v>28</v>
      </c>
      <c r="B37" s="169" t="s">
        <v>1097</v>
      </c>
      <c r="C37" s="200">
        <f>SUM(C38:C42)</f>
        <v>0</v>
      </c>
      <c r="D37" s="200">
        <f t="shared" ref="D37:E37" si="8">SUM(D38:D42)</f>
        <v>0</v>
      </c>
      <c r="E37" s="200">
        <f t="shared" si="8"/>
        <v>0</v>
      </c>
      <c r="F37" s="200">
        <f>SUM(C37:E37)</f>
        <v>0</v>
      </c>
    </row>
    <row r="38" spans="1:6" s="105" customFormat="1" ht="12.75" hidden="1" x14ac:dyDescent="0.2">
      <c r="A38" s="167">
        <v>29</v>
      </c>
      <c r="B38" s="109" t="s">
        <v>1090</v>
      </c>
      <c r="C38" s="199">
        <v>0</v>
      </c>
      <c r="D38" s="199">
        <v>0</v>
      </c>
      <c r="E38" s="199">
        <v>0</v>
      </c>
      <c r="F38" s="198">
        <f t="shared" ref="F38:F42" si="9">SUM(C38:E38)</f>
        <v>0</v>
      </c>
    </row>
    <row r="39" spans="1:6" s="105" customFormat="1" ht="12.75" hidden="1" x14ac:dyDescent="0.2">
      <c r="A39" s="167">
        <v>30</v>
      </c>
      <c r="B39" s="109" t="s">
        <v>1091</v>
      </c>
      <c r="C39" s="199">
        <v>0</v>
      </c>
      <c r="D39" s="199">
        <v>0</v>
      </c>
      <c r="E39" s="199">
        <v>0</v>
      </c>
      <c r="F39" s="198">
        <f t="shared" si="9"/>
        <v>0</v>
      </c>
    </row>
    <row r="40" spans="1:6" s="105" customFormat="1" ht="12.75" hidden="1" x14ac:dyDescent="0.2">
      <c r="A40" s="167">
        <v>31</v>
      </c>
      <c r="B40" s="109" t="s">
        <v>1092</v>
      </c>
      <c r="C40" s="199">
        <v>0</v>
      </c>
      <c r="D40" s="199">
        <v>0</v>
      </c>
      <c r="E40" s="199">
        <v>0</v>
      </c>
      <c r="F40" s="198">
        <f t="shared" si="9"/>
        <v>0</v>
      </c>
    </row>
    <row r="41" spans="1:6" s="105" customFormat="1" ht="12.75" hidden="1" x14ac:dyDescent="0.2">
      <c r="A41" s="167">
        <v>32</v>
      </c>
      <c r="B41" s="109" t="s">
        <v>1093</v>
      </c>
      <c r="C41" s="199">
        <v>0</v>
      </c>
      <c r="D41" s="199">
        <v>0</v>
      </c>
      <c r="E41" s="199">
        <v>0</v>
      </c>
      <c r="F41" s="198">
        <f t="shared" si="9"/>
        <v>0</v>
      </c>
    </row>
    <row r="42" spans="1:6" s="105" customFormat="1" ht="12.75" hidden="1" x14ac:dyDescent="0.2">
      <c r="A42" s="167">
        <v>33</v>
      </c>
      <c r="B42" s="109" t="s">
        <v>1094</v>
      </c>
      <c r="C42" s="199">
        <v>0</v>
      </c>
      <c r="D42" s="199">
        <v>0</v>
      </c>
      <c r="E42" s="199">
        <v>0</v>
      </c>
      <c r="F42" s="198">
        <f t="shared" si="9"/>
        <v>0</v>
      </c>
    </row>
    <row r="43" spans="1:6" s="105" customFormat="1" ht="25.5" hidden="1" x14ac:dyDescent="0.2">
      <c r="A43" s="168">
        <v>34</v>
      </c>
      <c r="B43" s="169" t="s">
        <v>1098</v>
      </c>
      <c r="C43" s="200">
        <f>SUM(C44:C48)</f>
        <v>0</v>
      </c>
      <c r="D43" s="200">
        <f t="shared" ref="D43:E43" si="10">SUM(D44:D48)</f>
        <v>0</v>
      </c>
      <c r="E43" s="200">
        <f t="shared" si="10"/>
        <v>0</v>
      </c>
      <c r="F43" s="200">
        <f>SUM(C43:E43)</f>
        <v>0</v>
      </c>
    </row>
    <row r="44" spans="1:6" s="105" customFormat="1" ht="12.75" hidden="1" x14ac:dyDescent="0.2">
      <c r="A44" s="167">
        <v>35</v>
      </c>
      <c r="B44" s="109" t="s">
        <v>1090</v>
      </c>
      <c r="C44" s="199">
        <v>0</v>
      </c>
      <c r="D44" s="199">
        <v>0</v>
      </c>
      <c r="E44" s="199">
        <v>0</v>
      </c>
      <c r="F44" s="198">
        <f t="shared" ref="F44:F48" si="11">SUM(C44:E44)</f>
        <v>0</v>
      </c>
    </row>
    <row r="45" spans="1:6" s="105" customFormat="1" ht="12.75" hidden="1" x14ac:dyDescent="0.2">
      <c r="A45" s="167">
        <v>36</v>
      </c>
      <c r="B45" s="109" t="s">
        <v>1091</v>
      </c>
      <c r="C45" s="199">
        <v>0</v>
      </c>
      <c r="D45" s="199">
        <v>0</v>
      </c>
      <c r="E45" s="199">
        <v>0</v>
      </c>
      <c r="F45" s="198">
        <f t="shared" si="11"/>
        <v>0</v>
      </c>
    </row>
    <row r="46" spans="1:6" s="105" customFormat="1" ht="12.75" hidden="1" x14ac:dyDescent="0.2">
      <c r="A46" s="167">
        <v>37</v>
      </c>
      <c r="B46" s="109" t="s">
        <v>1092</v>
      </c>
      <c r="C46" s="199">
        <v>0</v>
      </c>
      <c r="D46" s="199">
        <v>0</v>
      </c>
      <c r="E46" s="199">
        <v>0</v>
      </c>
      <c r="F46" s="198">
        <f t="shared" si="11"/>
        <v>0</v>
      </c>
    </row>
    <row r="47" spans="1:6" s="105" customFormat="1" ht="12.75" hidden="1" x14ac:dyDescent="0.2">
      <c r="A47" s="167">
        <v>38</v>
      </c>
      <c r="B47" s="109" t="s">
        <v>1093</v>
      </c>
      <c r="C47" s="199">
        <v>0</v>
      </c>
      <c r="D47" s="199">
        <v>0</v>
      </c>
      <c r="E47" s="199">
        <v>0</v>
      </c>
      <c r="F47" s="198">
        <f t="shared" si="11"/>
        <v>0</v>
      </c>
    </row>
    <row r="48" spans="1:6" s="105" customFormat="1" ht="12.75" hidden="1" x14ac:dyDescent="0.2">
      <c r="A48" s="167">
        <v>39</v>
      </c>
      <c r="B48" s="109" t="s">
        <v>1094</v>
      </c>
      <c r="C48" s="199">
        <v>0</v>
      </c>
      <c r="D48" s="199">
        <v>0</v>
      </c>
      <c r="E48" s="199">
        <v>0</v>
      </c>
      <c r="F48" s="198">
        <f t="shared" si="11"/>
        <v>0</v>
      </c>
    </row>
    <row r="49" spans="1:6" s="105" customFormat="1" ht="25.5" hidden="1" x14ac:dyDescent="0.2">
      <c r="A49" s="166">
        <v>40</v>
      </c>
      <c r="B49" s="111" t="s">
        <v>1071</v>
      </c>
      <c r="C49" s="197">
        <v>0</v>
      </c>
      <c r="D49" s="197">
        <v>0</v>
      </c>
      <c r="E49" s="197">
        <v>0</v>
      </c>
      <c r="F49" s="197">
        <f>SUM(C49:E49)</f>
        <v>0</v>
      </c>
    </row>
    <row r="50" spans="1:6" s="105" customFormat="1" ht="25.5" hidden="1" x14ac:dyDescent="0.2">
      <c r="A50" s="166">
        <v>41</v>
      </c>
      <c r="B50" s="111" t="s">
        <v>395</v>
      </c>
      <c r="C50" s="197">
        <v>0</v>
      </c>
      <c r="D50" s="197">
        <v>0</v>
      </c>
      <c r="E50" s="197">
        <v>0</v>
      </c>
      <c r="F50" s="197">
        <f>SUM(C50:E50)</f>
        <v>0</v>
      </c>
    </row>
    <row r="51" spans="1:6" s="105" customFormat="1" ht="12.75" hidden="1" x14ac:dyDescent="0.2">
      <c r="A51" s="166">
        <v>42</v>
      </c>
      <c r="B51" s="111" t="s">
        <v>1048</v>
      </c>
      <c r="C51" s="197">
        <v>0</v>
      </c>
      <c r="D51" s="197">
        <v>0</v>
      </c>
      <c r="E51" s="197">
        <v>0</v>
      </c>
      <c r="F51" s="197">
        <f t="shared" ref="F51:F52" si="12">SUM(C51:E51)</f>
        <v>0</v>
      </c>
    </row>
    <row r="52" spans="1:6" s="105" customFormat="1" ht="12.75" hidden="1" x14ac:dyDescent="0.2">
      <c r="A52" s="166">
        <v>43</v>
      </c>
      <c r="B52" s="111" t="s">
        <v>422</v>
      </c>
      <c r="C52" s="197">
        <v>0</v>
      </c>
      <c r="D52" s="197">
        <v>0</v>
      </c>
      <c r="E52" s="197">
        <v>0</v>
      </c>
      <c r="F52" s="197">
        <f t="shared" si="12"/>
        <v>0</v>
      </c>
    </row>
    <row r="53" spans="1:6" s="105" customFormat="1" ht="51" hidden="1" x14ac:dyDescent="0.2">
      <c r="A53" s="165">
        <v>44</v>
      </c>
      <c r="B53" s="107" t="s">
        <v>1099</v>
      </c>
      <c r="C53" s="196">
        <f>SUM(C54:C58)</f>
        <v>0</v>
      </c>
      <c r="D53" s="196">
        <f t="shared" ref="D53:E53" si="13">SUM(D54:D58)</f>
        <v>0</v>
      </c>
      <c r="E53" s="196">
        <f t="shared" si="13"/>
        <v>0</v>
      </c>
      <c r="F53" s="196">
        <f>SUM(C53:E53)</f>
        <v>0</v>
      </c>
    </row>
    <row r="54" spans="1:6" s="105" customFormat="1" ht="12.75" hidden="1" x14ac:dyDescent="0.2">
      <c r="A54" s="167">
        <v>45</v>
      </c>
      <c r="B54" s="109" t="s">
        <v>1047</v>
      </c>
      <c r="C54" s="199">
        <v>0</v>
      </c>
      <c r="D54" s="199">
        <v>0</v>
      </c>
      <c r="E54" s="199">
        <v>0</v>
      </c>
      <c r="F54" s="198">
        <f t="shared" ref="F54:F58" si="14">SUM(C54:E54)</f>
        <v>0</v>
      </c>
    </row>
    <row r="55" spans="1:6" s="105" customFormat="1" ht="25.5" hidden="1" x14ac:dyDescent="0.2">
      <c r="A55" s="167">
        <v>46</v>
      </c>
      <c r="B55" s="109" t="s">
        <v>395</v>
      </c>
      <c r="C55" s="199">
        <v>0</v>
      </c>
      <c r="D55" s="199">
        <v>0</v>
      </c>
      <c r="E55" s="199">
        <v>0</v>
      </c>
      <c r="F55" s="198">
        <f t="shared" si="14"/>
        <v>0</v>
      </c>
    </row>
    <row r="56" spans="1:6" s="105" customFormat="1" ht="12.75" hidden="1" x14ac:dyDescent="0.2">
      <c r="A56" s="167">
        <v>47</v>
      </c>
      <c r="B56" s="109" t="s">
        <v>1048</v>
      </c>
      <c r="C56" s="199">
        <v>0</v>
      </c>
      <c r="D56" s="199">
        <v>0</v>
      </c>
      <c r="E56" s="199">
        <v>0</v>
      </c>
      <c r="F56" s="198">
        <f t="shared" si="14"/>
        <v>0</v>
      </c>
    </row>
    <row r="57" spans="1:6" s="105" customFormat="1" ht="12.75" hidden="1" x14ac:dyDescent="0.2">
      <c r="A57" s="167">
        <v>48</v>
      </c>
      <c r="B57" s="109" t="s">
        <v>1049</v>
      </c>
      <c r="C57" s="199">
        <v>0</v>
      </c>
      <c r="D57" s="199">
        <v>0</v>
      </c>
      <c r="E57" s="199">
        <v>0</v>
      </c>
      <c r="F57" s="198">
        <f t="shared" si="14"/>
        <v>0</v>
      </c>
    </row>
    <row r="58" spans="1:6" s="105" customFormat="1" ht="12.75" hidden="1" x14ac:dyDescent="0.2">
      <c r="A58" s="167">
        <v>49</v>
      </c>
      <c r="B58" s="109" t="s">
        <v>422</v>
      </c>
      <c r="C58" s="199">
        <v>0</v>
      </c>
      <c r="D58" s="199">
        <v>0</v>
      </c>
      <c r="E58" s="199">
        <v>0</v>
      </c>
      <c r="F58" s="198">
        <f t="shared" si="14"/>
        <v>0</v>
      </c>
    </row>
    <row r="59" spans="1:6" s="105" customFormat="1" ht="38.25" hidden="1" x14ac:dyDescent="0.2">
      <c r="A59" s="165">
        <v>50</v>
      </c>
      <c r="B59" s="107" t="s">
        <v>1100</v>
      </c>
      <c r="C59" s="196">
        <f>C60+C66</f>
        <v>0</v>
      </c>
      <c r="D59" s="196">
        <f t="shared" ref="D59:E59" si="15">D60+D66</f>
        <v>0</v>
      </c>
      <c r="E59" s="196">
        <f t="shared" si="15"/>
        <v>0</v>
      </c>
      <c r="F59" s="196">
        <f>SUM(C59:E59)</f>
        <v>0</v>
      </c>
    </row>
    <row r="60" spans="1:6" s="105" customFormat="1" ht="38.25" hidden="1" x14ac:dyDescent="0.2">
      <c r="A60" s="166">
        <v>51</v>
      </c>
      <c r="B60" s="111" t="s">
        <v>1101</v>
      </c>
      <c r="C60" s="197">
        <f>SUM(C61:C65)</f>
        <v>0</v>
      </c>
      <c r="D60" s="197">
        <f t="shared" ref="D60:E60" si="16">SUM(D61:D65)</f>
        <v>0</v>
      </c>
      <c r="E60" s="197">
        <f t="shared" si="16"/>
        <v>0</v>
      </c>
      <c r="F60" s="197">
        <f>SUM(C60:E60)</f>
        <v>0</v>
      </c>
    </row>
    <row r="61" spans="1:6" s="105" customFormat="1" ht="12.75" hidden="1" x14ac:dyDescent="0.2">
      <c r="A61" s="167">
        <v>52</v>
      </c>
      <c r="B61" s="109" t="s">
        <v>1047</v>
      </c>
      <c r="C61" s="199">
        <v>0</v>
      </c>
      <c r="D61" s="199">
        <v>0</v>
      </c>
      <c r="E61" s="199">
        <v>0</v>
      </c>
      <c r="F61" s="198">
        <f t="shared" ref="F61:F65" si="17">SUM(C61:E61)</f>
        <v>0</v>
      </c>
    </row>
    <row r="62" spans="1:6" s="105" customFormat="1" ht="25.5" hidden="1" x14ac:dyDescent="0.2">
      <c r="A62" s="167">
        <v>53</v>
      </c>
      <c r="B62" s="109" t="s">
        <v>395</v>
      </c>
      <c r="C62" s="199">
        <v>0</v>
      </c>
      <c r="D62" s="199">
        <v>0</v>
      </c>
      <c r="E62" s="199">
        <v>0</v>
      </c>
      <c r="F62" s="198">
        <f t="shared" si="17"/>
        <v>0</v>
      </c>
    </row>
    <row r="63" spans="1:6" s="105" customFormat="1" ht="12.75" hidden="1" x14ac:dyDescent="0.2">
      <c r="A63" s="167">
        <v>54</v>
      </c>
      <c r="B63" s="109" t="s">
        <v>1048</v>
      </c>
      <c r="C63" s="199">
        <v>0</v>
      </c>
      <c r="D63" s="199">
        <v>0</v>
      </c>
      <c r="E63" s="199">
        <v>0</v>
      </c>
      <c r="F63" s="198">
        <f t="shared" si="17"/>
        <v>0</v>
      </c>
    </row>
    <row r="64" spans="1:6" s="105" customFormat="1" ht="12.75" hidden="1" x14ac:dyDescent="0.2">
      <c r="A64" s="167">
        <v>55</v>
      </c>
      <c r="B64" s="109" t="s">
        <v>1049</v>
      </c>
      <c r="C64" s="199">
        <v>0</v>
      </c>
      <c r="D64" s="199">
        <v>0</v>
      </c>
      <c r="E64" s="199">
        <v>0</v>
      </c>
      <c r="F64" s="198">
        <f t="shared" si="17"/>
        <v>0</v>
      </c>
    </row>
    <row r="65" spans="1:6" s="105" customFormat="1" ht="12.75" hidden="1" x14ac:dyDescent="0.2">
      <c r="A65" s="167">
        <v>56</v>
      </c>
      <c r="B65" s="109" t="s">
        <v>422</v>
      </c>
      <c r="C65" s="199">
        <v>0</v>
      </c>
      <c r="D65" s="199">
        <v>0</v>
      </c>
      <c r="E65" s="199">
        <v>0</v>
      </c>
      <c r="F65" s="198">
        <f t="shared" si="17"/>
        <v>0</v>
      </c>
    </row>
    <row r="66" spans="1:6" s="105" customFormat="1" ht="38.25" hidden="1" x14ac:dyDescent="0.2">
      <c r="A66" s="166">
        <v>57</v>
      </c>
      <c r="B66" s="111" t="s">
        <v>1102</v>
      </c>
      <c r="C66" s="197">
        <f>SUM(C67:C70)</f>
        <v>0</v>
      </c>
      <c r="D66" s="197">
        <f t="shared" ref="D66:E66" si="18">SUM(D67:D70)</f>
        <v>0</v>
      </c>
      <c r="E66" s="197">
        <f t="shared" si="18"/>
        <v>0</v>
      </c>
      <c r="F66" s="197">
        <f>SUM(C66:E66)</f>
        <v>0</v>
      </c>
    </row>
    <row r="67" spans="1:6" s="105" customFormat="1" ht="12.75" hidden="1" x14ac:dyDescent="0.2">
      <c r="A67" s="167">
        <v>58</v>
      </c>
      <c r="B67" s="109" t="s">
        <v>1087</v>
      </c>
      <c r="C67" s="199">
        <v>0</v>
      </c>
      <c r="D67" s="199">
        <v>0</v>
      </c>
      <c r="E67" s="199">
        <v>0</v>
      </c>
      <c r="F67" s="198">
        <f t="shared" ref="F67:F87" si="19">SUM(C67:E67)</f>
        <v>0</v>
      </c>
    </row>
    <row r="68" spans="1:6" s="105" customFormat="1" ht="12.75" hidden="1" x14ac:dyDescent="0.2">
      <c r="A68" s="167">
        <v>59</v>
      </c>
      <c r="B68" s="109" t="s">
        <v>1103</v>
      </c>
      <c r="C68" s="199">
        <v>0</v>
      </c>
      <c r="D68" s="199">
        <v>0</v>
      </c>
      <c r="E68" s="199">
        <v>0</v>
      </c>
      <c r="F68" s="198">
        <f t="shared" si="19"/>
        <v>0</v>
      </c>
    </row>
    <row r="69" spans="1:6" s="105" customFormat="1" ht="12.75" hidden="1" x14ac:dyDescent="0.2">
      <c r="A69" s="167">
        <v>60</v>
      </c>
      <c r="B69" s="109" t="s">
        <v>422</v>
      </c>
      <c r="C69" s="199">
        <v>0</v>
      </c>
      <c r="D69" s="199">
        <v>0</v>
      </c>
      <c r="E69" s="199">
        <v>0</v>
      </c>
      <c r="F69" s="198">
        <f t="shared" si="19"/>
        <v>0</v>
      </c>
    </row>
    <row r="70" spans="1:6" s="105" customFormat="1" ht="12.75" hidden="1" x14ac:dyDescent="0.2">
      <c r="A70" s="166">
        <v>61</v>
      </c>
      <c r="B70" s="111" t="s">
        <v>427</v>
      </c>
      <c r="C70" s="197">
        <v>0</v>
      </c>
      <c r="D70" s="197">
        <v>0</v>
      </c>
      <c r="E70" s="197">
        <v>0</v>
      </c>
      <c r="F70" s="197">
        <f t="shared" si="19"/>
        <v>0</v>
      </c>
    </row>
    <row r="71" spans="1:6" s="105" customFormat="1" ht="12.75" hidden="1" x14ac:dyDescent="0.2">
      <c r="A71" s="166">
        <v>62</v>
      </c>
      <c r="B71" s="111" t="s">
        <v>426</v>
      </c>
      <c r="C71" s="197">
        <v>0</v>
      </c>
      <c r="D71" s="197">
        <v>0</v>
      </c>
      <c r="E71" s="197">
        <v>0</v>
      </c>
      <c r="F71" s="197">
        <f t="shared" si="19"/>
        <v>0</v>
      </c>
    </row>
    <row r="72" spans="1:6" s="105" customFormat="1" ht="12.75" hidden="1" x14ac:dyDescent="0.2">
      <c r="A72" s="166">
        <v>63</v>
      </c>
      <c r="B72" s="111" t="s">
        <v>1104</v>
      </c>
      <c r="C72" s="197">
        <v>0</v>
      </c>
      <c r="D72" s="197">
        <v>0</v>
      </c>
      <c r="E72" s="197">
        <v>0</v>
      </c>
      <c r="F72" s="197">
        <f t="shared" si="19"/>
        <v>0</v>
      </c>
    </row>
    <row r="73" spans="1:6" s="105" customFormat="1" ht="12.75" hidden="1" x14ac:dyDescent="0.2">
      <c r="A73" s="163">
        <v>64</v>
      </c>
      <c r="B73" s="164" t="s">
        <v>1105</v>
      </c>
      <c r="C73" s="195">
        <f>SUM(C74:C75)</f>
        <v>0</v>
      </c>
      <c r="D73" s="195">
        <f t="shared" ref="D73:E73" si="20">SUM(D74:D75)</f>
        <v>0</v>
      </c>
      <c r="E73" s="195">
        <f t="shared" si="20"/>
        <v>0</v>
      </c>
      <c r="F73" s="195">
        <f t="shared" si="19"/>
        <v>0</v>
      </c>
    </row>
    <row r="74" spans="1:6" s="105" customFormat="1" ht="12.75" hidden="1" x14ac:dyDescent="0.2">
      <c r="A74" s="167">
        <v>65</v>
      </c>
      <c r="B74" s="109" t="s">
        <v>1106</v>
      </c>
      <c r="C74" s="199">
        <v>0</v>
      </c>
      <c r="D74" s="199">
        <v>0</v>
      </c>
      <c r="E74" s="199">
        <v>0</v>
      </c>
      <c r="F74" s="198">
        <f t="shared" si="19"/>
        <v>0</v>
      </c>
    </row>
    <row r="75" spans="1:6" s="105" customFormat="1" ht="12.75" hidden="1" x14ac:dyDescent="0.2">
      <c r="A75" s="167">
        <v>66</v>
      </c>
      <c r="B75" s="109" t="s">
        <v>1107</v>
      </c>
      <c r="C75" s="199">
        <v>0</v>
      </c>
      <c r="D75" s="199">
        <v>0</v>
      </c>
      <c r="E75" s="199">
        <v>0</v>
      </c>
      <c r="F75" s="198">
        <f t="shared" si="19"/>
        <v>0</v>
      </c>
    </row>
    <row r="76" spans="1:6" s="105" customFormat="1" ht="12.75" hidden="1" x14ac:dyDescent="0.2">
      <c r="A76" s="166">
        <v>67</v>
      </c>
      <c r="B76" s="111" t="s">
        <v>1108</v>
      </c>
      <c r="C76" s="197">
        <v>0</v>
      </c>
      <c r="D76" s="197">
        <v>0</v>
      </c>
      <c r="E76" s="197">
        <v>0</v>
      </c>
      <c r="F76" s="197">
        <f t="shared" si="19"/>
        <v>0</v>
      </c>
    </row>
    <row r="77" spans="1:6" s="105" customFormat="1" ht="25.5" hidden="1" x14ac:dyDescent="0.2">
      <c r="A77" s="166">
        <v>68</v>
      </c>
      <c r="B77" s="111" t="s">
        <v>1109</v>
      </c>
      <c r="C77" s="197">
        <f>C78+C125</f>
        <v>0</v>
      </c>
      <c r="D77" s="197">
        <f>D78+D125</f>
        <v>0</v>
      </c>
      <c r="E77" s="197">
        <f t="shared" ref="E77" si="21">E78+E125</f>
        <v>0</v>
      </c>
      <c r="F77" s="197">
        <f t="shared" si="19"/>
        <v>0</v>
      </c>
    </row>
    <row r="78" spans="1:6" s="105" customFormat="1" ht="12.75" hidden="1" x14ac:dyDescent="0.2">
      <c r="A78" s="166">
        <v>69</v>
      </c>
      <c r="B78" s="111" t="s">
        <v>1110</v>
      </c>
      <c r="C78" s="197">
        <v>0</v>
      </c>
      <c r="D78" s="197">
        <v>0</v>
      </c>
      <c r="E78" s="197">
        <v>0</v>
      </c>
      <c r="F78" s="197">
        <f t="shared" si="19"/>
        <v>0</v>
      </c>
    </row>
    <row r="79" spans="1:6" s="105" customFormat="1" ht="38.25" hidden="1" x14ac:dyDescent="0.2">
      <c r="A79" s="166">
        <v>70</v>
      </c>
      <c r="B79" s="111" t="s">
        <v>1111</v>
      </c>
      <c r="C79" s="197">
        <f>C80+C116</f>
        <v>0</v>
      </c>
      <c r="D79" s="197">
        <f t="shared" ref="D79:E79" si="22">D80+D116</f>
        <v>0</v>
      </c>
      <c r="E79" s="197">
        <f t="shared" si="22"/>
        <v>0</v>
      </c>
      <c r="F79" s="197">
        <f t="shared" si="19"/>
        <v>0</v>
      </c>
    </row>
    <row r="80" spans="1:6" s="105" customFormat="1" ht="51" hidden="1" x14ac:dyDescent="0.2">
      <c r="A80" s="166">
        <v>71</v>
      </c>
      <c r="B80" s="111" t="s">
        <v>1112</v>
      </c>
      <c r="C80" s="197">
        <f>C81+C112+C113+C114+C115</f>
        <v>0</v>
      </c>
      <c r="D80" s="197">
        <f t="shared" ref="D80:E80" si="23">D81+D112+D113+D114+D115</f>
        <v>0</v>
      </c>
      <c r="E80" s="197">
        <f t="shared" si="23"/>
        <v>0</v>
      </c>
      <c r="F80" s="197">
        <f t="shared" si="19"/>
        <v>0</v>
      </c>
    </row>
    <row r="81" spans="1:6" s="105" customFormat="1" ht="25.5" hidden="1" x14ac:dyDescent="0.2">
      <c r="A81" s="166">
        <v>72</v>
      </c>
      <c r="B81" s="111" t="s">
        <v>1113</v>
      </c>
      <c r="C81" s="197">
        <f>C82+C88+C94+C100+C106</f>
        <v>0</v>
      </c>
      <c r="D81" s="197">
        <f t="shared" ref="D81:E81" si="24">D82+D88+D94+D100+D106</f>
        <v>0</v>
      </c>
      <c r="E81" s="197">
        <f t="shared" si="24"/>
        <v>0</v>
      </c>
      <c r="F81" s="197">
        <f t="shared" si="19"/>
        <v>0</v>
      </c>
    </row>
    <row r="82" spans="1:6" s="105" customFormat="1" ht="38.25" hidden="1" x14ac:dyDescent="0.2">
      <c r="A82" s="166">
        <v>73</v>
      </c>
      <c r="B82" s="111" t="s">
        <v>1089</v>
      </c>
      <c r="C82" s="197">
        <f>SUM(C83:C87)</f>
        <v>0</v>
      </c>
      <c r="D82" s="197">
        <f t="shared" ref="D82:E82" si="25">SUM(D83:D87)</f>
        <v>0</v>
      </c>
      <c r="E82" s="197">
        <f t="shared" si="25"/>
        <v>0</v>
      </c>
      <c r="F82" s="197">
        <f t="shared" si="19"/>
        <v>0</v>
      </c>
    </row>
    <row r="83" spans="1:6" s="105" customFormat="1" ht="12.75" hidden="1" x14ac:dyDescent="0.2">
      <c r="A83" s="167">
        <v>74</v>
      </c>
      <c r="B83" s="109" t="s">
        <v>1090</v>
      </c>
      <c r="C83" s="199">
        <v>0</v>
      </c>
      <c r="D83" s="199">
        <v>0</v>
      </c>
      <c r="E83" s="199">
        <v>0</v>
      </c>
      <c r="F83" s="198">
        <f t="shared" si="19"/>
        <v>0</v>
      </c>
    </row>
    <row r="84" spans="1:6" s="105" customFormat="1" ht="12.75" hidden="1" x14ac:dyDescent="0.2">
      <c r="A84" s="167">
        <v>75</v>
      </c>
      <c r="B84" s="109" t="s">
        <v>1091</v>
      </c>
      <c r="C84" s="199">
        <v>0</v>
      </c>
      <c r="D84" s="199">
        <v>0</v>
      </c>
      <c r="E84" s="199">
        <v>0</v>
      </c>
      <c r="F84" s="198">
        <f t="shared" si="19"/>
        <v>0</v>
      </c>
    </row>
    <row r="85" spans="1:6" s="105" customFormat="1" ht="12.75" hidden="1" x14ac:dyDescent="0.2">
      <c r="A85" s="167">
        <v>76</v>
      </c>
      <c r="B85" s="109" t="s">
        <v>1092</v>
      </c>
      <c r="C85" s="199">
        <v>0</v>
      </c>
      <c r="D85" s="199">
        <v>0</v>
      </c>
      <c r="E85" s="199">
        <v>0</v>
      </c>
      <c r="F85" s="198">
        <f t="shared" si="19"/>
        <v>0</v>
      </c>
    </row>
    <row r="86" spans="1:6" s="105" customFormat="1" ht="12.75" hidden="1" x14ac:dyDescent="0.2">
      <c r="A86" s="167">
        <v>77</v>
      </c>
      <c r="B86" s="109" t="s">
        <v>1093</v>
      </c>
      <c r="C86" s="199">
        <v>0</v>
      </c>
      <c r="D86" s="199">
        <v>0</v>
      </c>
      <c r="E86" s="199">
        <v>0</v>
      </c>
      <c r="F86" s="198">
        <f t="shared" si="19"/>
        <v>0</v>
      </c>
    </row>
    <row r="87" spans="1:6" s="105" customFormat="1" ht="12.75" hidden="1" x14ac:dyDescent="0.2">
      <c r="A87" s="167">
        <v>78</v>
      </c>
      <c r="B87" s="109" t="s">
        <v>1094</v>
      </c>
      <c r="C87" s="199">
        <v>0</v>
      </c>
      <c r="D87" s="199">
        <v>0</v>
      </c>
      <c r="E87" s="199">
        <v>0</v>
      </c>
      <c r="F87" s="198">
        <f t="shared" si="19"/>
        <v>0</v>
      </c>
    </row>
    <row r="88" spans="1:6" s="105" customFormat="1" ht="38.25" hidden="1" x14ac:dyDescent="0.2">
      <c r="A88" s="166">
        <v>79</v>
      </c>
      <c r="B88" s="111" t="s">
        <v>1095</v>
      </c>
      <c r="C88" s="197">
        <f>SUM(C89:C93)</f>
        <v>0</v>
      </c>
      <c r="D88" s="197">
        <f t="shared" ref="D88:E88" si="26">SUM(D89:D93)</f>
        <v>0</v>
      </c>
      <c r="E88" s="197">
        <f t="shared" si="26"/>
        <v>0</v>
      </c>
      <c r="F88" s="197">
        <f>SUM(C88:E88)</f>
        <v>0</v>
      </c>
    </row>
    <row r="89" spans="1:6" s="105" customFormat="1" ht="12.75" hidden="1" x14ac:dyDescent="0.2">
      <c r="A89" s="167">
        <v>80</v>
      </c>
      <c r="B89" s="109" t="s">
        <v>1090</v>
      </c>
      <c r="C89" s="199">
        <v>0</v>
      </c>
      <c r="D89" s="199">
        <v>0</v>
      </c>
      <c r="E89" s="199">
        <v>0</v>
      </c>
      <c r="F89" s="198">
        <f t="shared" ref="F89:F93" si="27">SUM(C89:E89)</f>
        <v>0</v>
      </c>
    </row>
    <row r="90" spans="1:6" s="105" customFormat="1" ht="12.75" hidden="1" x14ac:dyDescent="0.2">
      <c r="A90" s="167">
        <v>81</v>
      </c>
      <c r="B90" s="109" t="s">
        <v>1091</v>
      </c>
      <c r="C90" s="199">
        <v>0</v>
      </c>
      <c r="D90" s="199">
        <v>0</v>
      </c>
      <c r="E90" s="199">
        <v>0</v>
      </c>
      <c r="F90" s="198">
        <f t="shared" si="27"/>
        <v>0</v>
      </c>
    </row>
    <row r="91" spans="1:6" s="105" customFormat="1" ht="12.75" hidden="1" x14ac:dyDescent="0.2">
      <c r="A91" s="167">
        <v>82</v>
      </c>
      <c r="B91" s="109" t="s">
        <v>1092</v>
      </c>
      <c r="C91" s="199">
        <v>0</v>
      </c>
      <c r="D91" s="199">
        <v>0</v>
      </c>
      <c r="E91" s="199">
        <v>0</v>
      </c>
      <c r="F91" s="198">
        <f t="shared" si="27"/>
        <v>0</v>
      </c>
    </row>
    <row r="92" spans="1:6" s="105" customFormat="1" ht="12.75" hidden="1" x14ac:dyDescent="0.2">
      <c r="A92" s="167">
        <v>83</v>
      </c>
      <c r="B92" s="109" t="s">
        <v>1093</v>
      </c>
      <c r="C92" s="199">
        <v>0</v>
      </c>
      <c r="D92" s="199">
        <v>0</v>
      </c>
      <c r="E92" s="199">
        <v>0</v>
      </c>
      <c r="F92" s="198">
        <f t="shared" si="27"/>
        <v>0</v>
      </c>
    </row>
    <row r="93" spans="1:6" s="105" customFormat="1" ht="12.75" hidden="1" x14ac:dyDescent="0.2">
      <c r="A93" s="167">
        <v>84</v>
      </c>
      <c r="B93" s="109" t="s">
        <v>1094</v>
      </c>
      <c r="C93" s="199">
        <v>0</v>
      </c>
      <c r="D93" s="199">
        <v>0</v>
      </c>
      <c r="E93" s="199">
        <v>0</v>
      </c>
      <c r="F93" s="198">
        <f t="shared" si="27"/>
        <v>0</v>
      </c>
    </row>
    <row r="94" spans="1:6" s="105" customFormat="1" ht="38.25" hidden="1" x14ac:dyDescent="0.2">
      <c r="A94" s="166">
        <v>85</v>
      </c>
      <c r="B94" s="111" t="s">
        <v>1096</v>
      </c>
      <c r="C94" s="197">
        <f>SUM(C95:C99)</f>
        <v>0</v>
      </c>
      <c r="D94" s="197">
        <f t="shared" ref="D94:E94" si="28">SUM(D95:D99)</f>
        <v>0</v>
      </c>
      <c r="E94" s="197">
        <f t="shared" si="28"/>
        <v>0</v>
      </c>
      <c r="F94" s="197">
        <f>SUM(C94:E94)</f>
        <v>0</v>
      </c>
    </row>
    <row r="95" spans="1:6" s="105" customFormat="1" ht="12.75" hidden="1" x14ac:dyDescent="0.2">
      <c r="A95" s="167">
        <v>86</v>
      </c>
      <c r="B95" s="109" t="s">
        <v>1090</v>
      </c>
      <c r="C95" s="199">
        <v>0</v>
      </c>
      <c r="D95" s="199">
        <v>0</v>
      </c>
      <c r="E95" s="199">
        <v>0</v>
      </c>
      <c r="F95" s="198">
        <f t="shared" ref="F95:F99" si="29">SUM(C95:E95)</f>
        <v>0</v>
      </c>
    </row>
    <row r="96" spans="1:6" s="105" customFormat="1" ht="12.75" hidden="1" x14ac:dyDescent="0.2">
      <c r="A96" s="167">
        <v>87</v>
      </c>
      <c r="B96" s="109" t="s">
        <v>1091</v>
      </c>
      <c r="C96" s="199">
        <v>0</v>
      </c>
      <c r="D96" s="199">
        <v>0</v>
      </c>
      <c r="E96" s="199">
        <v>0</v>
      </c>
      <c r="F96" s="198">
        <f t="shared" si="29"/>
        <v>0</v>
      </c>
    </row>
    <row r="97" spans="1:6" s="105" customFormat="1" ht="12.75" hidden="1" x14ac:dyDescent="0.2">
      <c r="A97" s="167">
        <v>88</v>
      </c>
      <c r="B97" s="109" t="s">
        <v>1092</v>
      </c>
      <c r="C97" s="199">
        <v>0</v>
      </c>
      <c r="D97" s="199">
        <v>0</v>
      </c>
      <c r="E97" s="199">
        <v>0</v>
      </c>
      <c r="F97" s="198">
        <f t="shared" si="29"/>
        <v>0</v>
      </c>
    </row>
    <row r="98" spans="1:6" s="105" customFormat="1" ht="12.75" hidden="1" x14ac:dyDescent="0.2">
      <c r="A98" s="167">
        <v>89</v>
      </c>
      <c r="B98" s="109" t="s">
        <v>1093</v>
      </c>
      <c r="C98" s="199">
        <v>0</v>
      </c>
      <c r="D98" s="199">
        <v>0</v>
      </c>
      <c r="E98" s="199">
        <v>0</v>
      </c>
      <c r="F98" s="198">
        <f t="shared" si="29"/>
        <v>0</v>
      </c>
    </row>
    <row r="99" spans="1:6" s="105" customFormat="1" ht="12.75" hidden="1" x14ac:dyDescent="0.2">
      <c r="A99" s="167">
        <v>90</v>
      </c>
      <c r="B99" s="109" t="s">
        <v>1094</v>
      </c>
      <c r="C99" s="199">
        <v>0</v>
      </c>
      <c r="D99" s="199">
        <v>0</v>
      </c>
      <c r="E99" s="199">
        <v>0</v>
      </c>
      <c r="F99" s="198">
        <f t="shared" si="29"/>
        <v>0</v>
      </c>
    </row>
    <row r="100" spans="1:6" s="105" customFormat="1" ht="38.25" hidden="1" x14ac:dyDescent="0.2">
      <c r="A100" s="166">
        <v>91</v>
      </c>
      <c r="B100" s="111" t="s">
        <v>1097</v>
      </c>
      <c r="C100" s="197">
        <f>SUM(C101:C105)</f>
        <v>0</v>
      </c>
      <c r="D100" s="197">
        <f t="shared" ref="D100:E100" si="30">SUM(D101:D105)</f>
        <v>0</v>
      </c>
      <c r="E100" s="197">
        <f t="shared" si="30"/>
        <v>0</v>
      </c>
      <c r="F100" s="197">
        <f>SUM(C100:E100)</f>
        <v>0</v>
      </c>
    </row>
    <row r="101" spans="1:6" s="105" customFormat="1" ht="12.75" hidden="1" x14ac:dyDescent="0.2">
      <c r="A101" s="167">
        <v>92</v>
      </c>
      <c r="B101" s="109" t="s">
        <v>1090</v>
      </c>
      <c r="C101" s="199">
        <v>0</v>
      </c>
      <c r="D101" s="199">
        <v>0</v>
      </c>
      <c r="E101" s="199">
        <v>0</v>
      </c>
      <c r="F101" s="198">
        <f t="shared" ref="F101:F105" si="31">SUM(C101:E101)</f>
        <v>0</v>
      </c>
    </row>
    <row r="102" spans="1:6" s="105" customFormat="1" ht="12.75" hidden="1" x14ac:dyDescent="0.2">
      <c r="A102" s="167">
        <v>93</v>
      </c>
      <c r="B102" s="109" t="s">
        <v>1091</v>
      </c>
      <c r="C102" s="199">
        <v>0</v>
      </c>
      <c r="D102" s="199">
        <v>0</v>
      </c>
      <c r="E102" s="199">
        <v>0</v>
      </c>
      <c r="F102" s="198">
        <f t="shared" si="31"/>
        <v>0</v>
      </c>
    </row>
    <row r="103" spans="1:6" s="105" customFormat="1" ht="12.75" hidden="1" x14ac:dyDescent="0.2">
      <c r="A103" s="167">
        <v>94</v>
      </c>
      <c r="B103" s="109" t="s">
        <v>1092</v>
      </c>
      <c r="C103" s="199">
        <v>0</v>
      </c>
      <c r="D103" s="199">
        <v>0</v>
      </c>
      <c r="E103" s="199">
        <v>0</v>
      </c>
      <c r="F103" s="198">
        <f t="shared" si="31"/>
        <v>0</v>
      </c>
    </row>
    <row r="104" spans="1:6" s="105" customFormat="1" ht="12.75" hidden="1" x14ac:dyDescent="0.2">
      <c r="A104" s="167">
        <v>95</v>
      </c>
      <c r="B104" s="109" t="s">
        <v>1093</v>
      </c>
      <c r="C104" s="199">
        <v>0</v>
      </c>
      <c r="D104" s="199">
        <v>0</v>
      </c>
      <c r="E104" s="199">
        <v>0</v>
      </c>
      <c r="F104" s="198">
        <f t="shared" si="31"/>
        <v>0</v>
      </c>
    </row>
    <row r="105" spans="1:6" s="105" customFormat="1" ht="12.75" hidden="1" x14ac:dyDescent="0.2">
      <c r="A105" s="167">
        <v>96</v>
      </c>
      <c r="B105" s="109" t="s">
        <v>1094</v>
      </c>
      <c r="C105" s="199">
        <v>0</v>
      </c>
      <c r="D105" s="199">
        <v>0</v>
      </c>
      <c r="E105" s="199">
        <v>0</v>
      </c>
      <c r="F105" s="198">
        <f t="shared" si="31"/>
        <v>0</v>
      </c>
    </row>
    <row r="106" spans="1:6" s="105" customFormat="1" ht="25.5" hidden="1" x14ac:dyDescent="0.2">
      <c r="A106" s="166">
        <v>97</v>
      </c>
      <c r="B106" s="111" t="s">
        <v>1098</v>
      </c>
      <c r="C106" s="197">
        <f>SUM(C107:C111)</f>
        <v>0</v>
      </c>
      <c r="D106" s="197">
        <f t="shared" ref="D106:E106" si="32">SUM(D107:D111)</f>
        <v>0</v>
      </c>
      <c r="E106" s="197">
        <f t="shared" si="32"/>
        <v>0</v>
      </c>
      <c r="F106" s="197">
        <f>SUM(C106:E106)</f>
        <v>0</v>
      </c>
    </row>
    <row r="107" spans="1:6" s="105" customFormat="1" ht="12.75" hidden="1" x14ac:dyDescent="0.2">
      <c r="A107" s="167">
        <v>98</v>
      </c>
      <c r="B107" s="109" t="s">
        <v>1090</v>
      </c>
      <c r="C107" s="199">
        <v>0</v>
      </c>
      <c r="D107" s="199">
        <v>0</v>
      </c>
      <c r="E107" s="199">
        <v>0</v>
      </c>
      <c r="F107" s="198">
        <f t="shared" ref="F107:F111" si="33">SUM(C107:E107)</f>
        <v>0</v>
      </c>
    </row>
    <row r="108" spans="1:6" s="105" customFormat="1" ht="12.75" hidden="1" x14ac:dyDescent="0.2">
      <c r="A108" s="167">
        <v>99</v>
      </c>
      <c r="B108" s="109" t="s">
        <v>1091</v>
      </c>
      <c r="C108" s="199">
        <v>0</v>
      </c>
      <c r="D108" s="199">
        <v>0</v>
      </c>
      <c r="E108" s="199">
        <v>0</v>
      </c>
      <c r="F108" s="198">
        <f t="shared" si="33"/>
        <v>0</v>
      </c>
    </row>
    <row r="109" spans="1:6" s="105" customFormat="1" ht="12.75" hidden="1" x14ac:dyDescent="0.2">
      <c r="A109" s="167">
        <v>100</v>
      </c>
      <c r="B109" s="109" t="s">
        <v>1092</v>
      </c>
      <c r="C109" s="199">
        <v>0</v>
      </c>
      <c r="D109" s="199">
        <v>0</v>
      </c>
      <c r="E109" s="199">
        <v>0</v>
      </c>
      <c r="F109" s="198">
        <f t="shared" si="33"/>
        <v>0</v>
      </c>
    </row>
    <row r="110" spans="1:6" s="105" customFormat="1" ht="12.75" hidden="1" x14ac:dyDescent="0.2">
      <c r="A110" s="167">
        <v>101</v>
      </c>
      <c r="B110" s="109" t="s">
        <v>1093</v>
      </c>
      <c r="C110" s="199">
        <v>0</v>
      </c>
      <c r="D110" s="199">
        <v>0</v>
      </c>
      <c r="E110" s="199">
        <v>0</v>
      </c>
      <c r="F110" s="198">
        <f t="shared" si="33"/>
        <v>0</v>
      </c>
    </row>
    <row r="111" spans="1:6" s="105" customFormat="1" ht="12.75" hidden="1" x14ac:dyDescent="0.2">
      <c r="A111" s="167">
        <v>102</v>
      </c>
      <c r="B111" s="109" t="s">
        <v>1094</v>
      </c>
      <c r="C111" s="199">
        <v>0</v>
      </c>
      <c r="D111" s="199">
        <v>0</v>
      </c>
      <c r="E111" s="199">
        <v>0</v>
      </c>
      <c r="F111" s="198">
        <f t="shared" si="33"/>
        <v>0</v>
      </c>
    </row>
    <row r="112" spans="1:6" s="105" customFormat="1" ht="25.5" hidden="1" x14ac:dyDescent="0.2">
      <c r="A112" s="166">
        <v>103</v>
      </c>
      <c r="B112" s="111" t="s">
        <v>996</v>
      </c>
      <c r="C112" s="197">
        <v>0</v>
      </c>
      <c r="D112" s="197">
        <v>0</v>
      </c>
      <c r="E112" s="197">
        <v>0</v>
      </c>
      <c r="F112" s="197">
        <f>SUM(C112:E112)</f>
        <v>0</v>
      </c>
    </row>
    <row r="113" spans="1:6" s="105" customFormat="1" ht="25.5" hidden="1" x14ac:dyDescent="0.2">
      <c r="A113" s="167">
        <v>104</v>
      </c>
      <c r="B113" s="109" t="s">
        <v>368</v>
      </c>
      <c r="C113" s="199">
        <v>0</v>
      </c>
      <c r="D113" s="199">
        <v>0</v>
      </c>
      <c r="E113" s="199">
        <v>0</v>
      </c>
      <c r="F113" s="198">
        <f t="shared" ref="F113:F115" si="34">SUM(C113:E113)</f>
        <v>0</v>
      </c>
    </row>
    <row r="114" spans="1:6" s="105" customFormat="1" ht="25.5" hidden="1" x14ac:dyDescent="0.2">
      <c r="A114" s="167">
        <v>105</v>
      </c>
      <c r="B114" s="109" t="s">
        <v>1114</v>
      </c>
      <c r="C114" s="199">
        <v>0</v>
      </c>
      <c r="D114" s="199">
        <v>0</v>
      </c>
      <c r="E114" s="199">
        <v>0</v>
      </c>
      <c r="F114" s="198">
        <f t="shared" si="34"/>
        <v>0</v>
      </c>
    </row>
    <row r="115" spans="1:6" s="105" customFormat="1" ht="12.75" hidden="1" x14ac:dyDescent="0.2">
      <c r="A115" s="167">
        <v>106</v>
      </c>
      <c r="B115" s="109" t="s">
        <v>422</v>
      </c>
      <c r="C115" s="199">
        <v>0</v>
      </c>
      <c r="D115" s="199">
        <v>0</v>
      </c>
      <c r="E115" s="199">
        <v>0</v>
      </c>
      <c r="F115" s="198">
        <f t="shared" si="34"/>
        <v>0</v>
      </c>
    </row>
    <row r="116" spans="1:6" s="105" customFormat="1" ht="51" hidden="1" x14ac:dyDescent="0.2">
      <c r="A116" s="166">
        <v>107</v>
      </c>
      <c r="B116" s="111" t="s">
        <v>1115</v>
      </c>
      <c r="C116" s="197">
        <f>SUM(C117:C124)</f>
        <v>0</v>
      </c>
      <c r="D116" s="197">
        <f t="shared" ref="D116:E116" si="35">SUM(D117:D124)</f>
        <v>0</v>
      </c>
      <c r="E116" s="197">
        <f t="shared" si="35"/>
        <v>0</v>
      </c>
      <c r="F116" s="197">
        <f>SUM(C116:E116)</f>
        <v>0</v>
      </c>
    </row>
    <row r="117" spans="1:6" s="105" customFormat="1" ht="25.5" hidden="1" x14ac:dyDescent="0.2">
      <c r="A117" s="167">
        <v>108</v>
      </c>
      <c r="B117" s="109" t="s">
        <v>397</v>
      </c>
      <c r="C117" s="199">
        <v>0</v>
      </c>
      <c r="D117" s="199">
        <v>0</v>
      </c>
      <c r="E117" s="199">
        <v>0</v>
      </c>
      <c r="F117" s="198">
        <f t="shared" ref="F117:F125" si="36">SUM(C117:E117)</f>
        <v>0</v>
      </c>
    </row>
    <row r="118" spans="1:6" s="105" customFormat="1" ht="25.5" hidden="1" x14ac:dyDescent="0.2">
      <c r="A118" s="167">
        <v>109</v>
      </c>
      <c r="B118" s="109" t="s">
        <v>372</v>
      </c>
      <c r="C118" s="199">
        <v>0</v>
      </c>
      <c r="D118" s="199">
        <v>0</v>
      </c>
      <c r="E118" s="199">
        <v>0</v>
      </c>
      <c r="F118" s="198">
        <f t="shared" si="36"/>
        <v>0</v>
      </c>
    </row>
    <row r="119" spans="1:6" s="105" customFormat="1" ht="12.75" hidden="1" x14ac:dyDescent="0.2">
      <c r="A119" s="167">
        <v>110</v>
      </c>
      <c r="B119" s="109" t="s">
        <v>373</v>
      </c>
      <c r="C119" s="199">
        <v>0</v>
      </c>
      <c r="D119" s="199">
        <v>0</v>
      </c>
      <c r="E119" s="199">
        <v>0</v>
      </c>
      <c r="F119" s="198">
        <f t="shared" si="36"/>
        <v>0</v>
      </c>
    </row>
    <row r="120" spans="1:6" s="105" customFormat="1" ht="12.75" hidden="1" x14ac:dyDescent="0.2">
      <c r="A120" s="167">
        <v>111</v>
      </c>
      <c r="B120" s="109" t="s">
        <v>398</v>
      </c>
      <c r="C120" s="199">
        <v>0</v>
      </c>
      <c r="D120" s="199">
        <v>0</v>
      </c>
      <c r="E120" s="199">
        <v>0</v>
      </c>
      <c r="F120" s="198">
        <f t="shared" si="36"/>
        <v>0</v>
      </c>
    </row>
    <row r="121" spans="1:6" s="105" customFormat="1" ht="12.75" hidden="1" x14ac:dyDescent="0.2">
      <c r="A121" s="167">
        <v>112</v>
      </c>
      <c r="B121" s="109" t="s">
        <v>375</v>
      </c>
      <c r="C121" s="199">
        <v>0</v>
      </c>
      <c r="D121" s="199">
        <v>0</v>
      </c>
      <c r="E121" s="199">
        <v>0</v>
      </c>
      <c r="F121" s="198">
        <f t="shared" si="36"/>
        <v>0</v>
      </c>
    </row>
    <row r="122" spans="1:6" s="105" customFormat="1" ht="12.75" hidden="1" x14ac:dyDescent="0.2">
      <c r="A122" s="167">
        <v>113</v>
      </c>
      <c r="B122" s="109" t="s">
        <v>376</v>
      </c>
      <c r="C122" s="199">
        <v>0</v>
      </c>
      <c r="D122" s="199">
        <v>0</v>
      </c>
      <c r="E122" s="199">
        <v>0</v>
      </c>
      <c r="F122" s="198">
        <f t="shared" si="36"/>
        <v>0</v>
      </c>
    </row>
    <row r="123" spans="1:6" s="105" customFormat="1" ht="12.75" hidden="1" x14ac:dyDescent="0.2">
      <c r="A123" s="167">
        <v>114</v>
      </c>
      <c r="B123" s="109" t="s">
        <v>377</v>
      </c>
      <c r="C123" s="199">
        <v>0</v>
      </c>
      <c r="D123" s="199">
        <v>0</v>
      </c>
      <c r="E123" s="199">
        <v>0</v>
      </c>
      <c r="F123" s="198">
        <f t="shared" si="36"/>
        <v>0</v>
      </c>
    </row>
    <row r="124" spans="1:6" s="105" customFormat="1" ht="12.75" hidden="1" x14ac:dyDescent="0.2">
      <c r="A124" s="167">
        <v>115</v>
      </c>
      <c r="B124" s="109" t="s">
        <v>422</v>
      </c>
      <c r="C124" s="199">
        <v>0</v>
      </c>
      <c r="D124" s="199">
        <v>0</v>
      </c>
      <c r="E124" s="199">
        <v>0</v>
      </c>
      <c r="F124" s="198">
        <f t="shared" si="36"/>
        <v>0</v>
      </c>
    </row>
    <row r="125" spans="1:6" s="105" customFormat="1" ht="12.75" hidden="1" x14ac:dyDescent="0.2">
      <c r="A125" s="166">
        <v>116</v>
      </c>
      <c r="B125" s="111" t="s">
        <v>1116</v>
      </c>
      <c r="C125" s="197">
        <v>0</v>
      </c>
      <c r="D125" s="197">
        <v>0</v>
      </c>
      <c r="E125" s="197">
        <v>0</v>
      </c>
      <c r="F125" s="197">
        <f t="shared" si="36"/>
        <v>0</v>
      </c>
    </row>
    <row r="126" spans="1:6" s="105" customFormat="1" ht="25.5" hidden="1" x14ac:dyDescent="0.2">
      <c r="A126" s="167">
        <v>117</v>
      </c>
      <c r="B126" s="109" t="s">
        <v>945</v>
      </c>
      <c r="C126" s="612"/>
      <c r="D126" s="613"/>
      <c r="E126" s="613"/>
      <c r="F126" s="614"/>
    </row>
    <row r="127" spans="1:6" s="105" customFormat="1" ht="12.75" x14ac:dyDescent="0.2">
      <c r="A127" s="170"/>
      <c r="B127" s="171"/>
      <c r="C127" s="172"/>
      <c r="D127" s="172"/>
      <c r="E127" s="172"/>
      <c r="F127" s="173"/>
    </row>
    <row r="128" spans="1:6" s="51" customFormat="1" ht="15.75" x14ac:dyDescent="0.2">
      <c r="A128" s="558" t="s">
        <v>1117</v>
      </c>
      <c r="B128" s="558"/>
      <c r="C128" s="558"/>
      <c r="D128" s="558"/>
      <c r="E128" s="558"/>
      <c r="F128" s="558"/>
    </row>
    <row r="129" spans="1:6" ht="18" customHeight="1" x14ac:dyDescent="0.25">
      <c r="F129" s="30" t="s">
        <v>1082</v>
      </c>
    </row>
    <row r="130" spans="1:6" ht="27" customHeight="1" x14ac:dyDescent="0.2">
      <c r="A130" s="615" t="s">
        <v>410</v>
      </c>
      <c r="B130" s="615" t="s">
        <v>411</v>
      </c>
      <c r="C130" s="616" t="s">
        <v>641</v>
      </c>
      <c r="D130" s="616"/>
      <c r="E130" s="616"/>
      <c r="F130" s="615" t="s">
        <v>415</v>
      </c>
    </row>
    <row r="131" spans="1:6" s="102" customFormat="1" ht="63.75" x14ac:dyDescent="0.2">
      <c r="A131" s="615"/>
      <c r="B131" s="615"/>
      <c r="C131" s="235" t="s">
        <v>412</v>
      </c>
      <c r="D131" s="235" t="s">
        <v>413</v>
      </c>
      <c r="E131" s="235" t="s">
        <v>414</v>
      </c>
      <c r="F131" s="615"/>
    </row>
    <row r="132" spans="1:6" s="102" customFormat="1" ht="11.1" customHeight="1" x14ac:dyDescent="0.2">
      <c r="A132" s="235" t="s">
        <v>4</v>
      </c>
      <c r="B132" s="235" t="s">
        <v>5</v>
      </c>
      <c r="C132" s="235" t="s">
        <v>6</v>
      </c>
      <c r="D132" s="235" t="s">
        <v>7</v>
      </c>
      <c r="E132" s="235" t="s">
        <v>17</v>
      </c>
      <c r="F132" s="235" t="s">
        <v>8</v>
      </c>
    </row>
    <row r="133" spans="1:6" s="105" customFormat="1" ht="25.5" x14ac:dyDescent="0.2">
      <c r="A133" s="329">
        <v>1</v>
      </c>
      <c r="B133" s="330" t="s">
        <v>1083</v>
      </c>
      <c r="C133" s="331">
        <v>0</v>
      </c>
      <c r="D133" s="331">
        <v>73748.576199999996</v>
      </c>
      <c r="E133" s="331">
        <v>0</v>
      </c>
      <c r="F133" s="331">
        <v>73748.576199999996</v>
      </c>
    </row>
    <row r="134" spans="1:6" s="105" customFormat="1" ht="12.75" x14ac:dyDescent="0.2">
      <c r="A134" s="332">
        <v>2</v>
      </c>
      <c r="B134" s="333" t="s">
        <v>1084</v>
      </c>
      <c r="C134" s="334">
        <v>0</v>
      </c>
      <c r="D134" s="334">
        <v>73748.576199999996</v>
      </c>
      <c r="E134" s="334">
        <v>0</v>
      </c>
      <c r="F134" s="334">
        <v>73748.576199999996</v>
      </c>
    </row>
    <row r="135" spans="1:6" s="105" customFormat="1" ht="25.5" x14ac:dyDescent="0.2">
      <c r="A135" s="335">
        <v>3</v>
      </c>
      <c r="B135" s="336" t="s">
        <v>1085</v>
      </c>
      <c r="C135" s="337">
        <v>0</v>
      </c>
      <c r="D135" s="337">
        <v>73748.576199999996</v>
      </c>
      <c r="E135" s="337">
        <v>0</v>
      </c>
      <c r="F135" s="337">
        <v>73748.576199999996</v>
      </c>
    </row>
    <row r="136" spans="1:6" s="105" customFormat="1" ht="51" x14ac:dyDescent="0.2">
      <c r="A136" s="338">
        <v>4</v>
      </c>
      <c r="B136" s="339" t="s">
        <v>1086</v>
      </c>
      <c r="C136" s="340">
        <v>0</v>
      </c>
      <c r="D136" s="340">
        <v>73748.576199999996</v>
      </c>
      <c r="E136" s="340">
        <v>0</v>
      </c>
      <c r="F136" s="340">
        <v>73748.576199999996</v>
      </c>
    </row>
    <row r="137" spans="1:6" s="105" customFormat="1" ht="12.75" x14ac:dyDescent="0.2">
      <c r="A137" s="341">
        <v>5</v>
      </c>
      <c r="B137" s="342" t="s">
        <v>1087</v>
      </c>
      <c r="C137" s="343">
        <v>0</v>
      </c>
      <c r="D137" s="343">
        <v>73748.576199999996</v>
      </c>
      <c r="E137" s="343">
        <v>0</v>
      </c>
      <c r="F137" s="343">
        <v>73748.576199999996</v>
      </c>
    </row>
    <row r="138" spans="1:6" s="105" customFormat="1" ht="12.75" hidden="1" x14ac:dyDescent="0.2">
      <c r="A138" s="326">
        <v>6</v>
      </c>
      <c r="B138" s="327" t="s">
        <v>1047</v>
      </c>
      <c r="C138" s="328">
        <v>0</v>
      </c>
      <c r="D138" s="328">
        <v>0</v>
      </c>
      <c r="E138" s="328">
        <v>0</v>
      </c>
      <c r="F138" s="328">
        <f t="shared" ref="F138:F140" si="37">SUM(C138:E138)</f>
        <v>0</v>
      </c>
    </row>
    <row r="139" spans="1:6" s="105" customFormat="1" ht="12.75" hidden="1" x14ac:dyDescent="0.2">
      <c r="A139" s="167">
        <v>7</v>
      </c>
      <c r="B139" s="109" t="s">
        <v>992</v>
      </c>
      <c r="C139" s="199">
        <v>0</v>
      </c>
      <c r="D139" s="199">
        <v>0</v>
      </c>
      <c r="E139" s="199">
        <v>0</v>
      </c>
      <c r="F139" s="198">
        <f t="shared" si="37"/>
        <v>0</v>
      </c>
    </row>
    <row r="140" spans="1:6" s="105" customFormat="1" ht="12.75" hidden="1" x14ac:dyDescent="0.2">
      <c r="A140" s="167">
        <v>8</v>
      </c>
      <c r="B140" s="109" t="s">
        <v>731</v>
      </c>
      <c r="C140" s="199">
        <v>0</v>
      </c>
      <c r="D140" s="199">
        <v>0</v>
      </c>
      <c r="E140" s="199">
        <v>0</v>
      </c>
      <c r="F140" s="198">
        <f t="shared" si="37"/>
        <v>0</v>
      </c>
    </row>
    <row r="141" spans="1:6" s="105" customFormat="1" ht="38.25" hidden="1" x14ac:dyDescent="0.2">
      <c r="A141" s="166">
        <v>9</v>
      </c>
      <c r="B141" s="111" t="s">
        <v>1088</v>
      </c>
      <c r="C141" s="197">
        <f>C142+C148+C154+C160+C166</f>
        <v>0</v>
      </c>
      <c r="D141" s="197">
        <f t="shared" ref="D141:E141" si="38">D142+D148+D154+D160+D166</f>
        <v>0</v>
      </c>
      <c r="E141" s="197">
        <f t="shared" si="38"/>
        <v>0</v>
      </c>
      <c r="F141" s="197">
        <f>SUM(C141:E141)</f>
        <v>0</v>
      </c>
    </row>
    <row r="142" spans="1:6" s="105" customFormat="1" ht="38.25" hidden="1" x14ac:dyDescent="0.2">
      <c r="A142" s="168">
        <v>10</v>
      </c>
      <c r="B142" s="169" t="s">
        <v>1089</v>
      </c>
      <c r="C142" s="200">
        <f>SUM(C143:C147)</f>
        <v>0</v>
      </c>
      <c r="D142" s="200">
        <f t="shared" ref="D142:E142" si="39">SUM(D143:D147)</f>
        <v>0</v>
      </c>
      <c r="E142" s="200">
        <f t="shared" si="39"/>
        <v>0</v>
      </c>
      <c r="F142" s="200">
        <f>SUM(C142:E142)</f>
        <v>0</v>
      </c>
    </row>
    <row r="143" spans="1:6" s="105" customFormat="1" ht="12.75" hidden="1" x14ac:dyDescent="0.2">
      <c r="A143" s="167">
        <v>11</v>
      </c>
      <c r="B143" s="109" t="s">
        <v>1090</v>
      </c>
      <c r="C143" s="199">
        <v>0</v>
      </c>
      <c r="D143" s="199">
        <v>0</v>
      </c>
      <c r="E143" s="199">
        <v>0</v>
      </c>
      <c r="F143" s="198">
        <f t="shared" ref="F143:F147" si="40">SUM(C143:E143)</f>
        <v>0</v>
      </c>
    </row>
    <row r="144" spans="1:6" s="105" customFormat="1" ht="12.75" hidden="1" x14ac:dyDescent="0.2">
      <c r="A144" s="167">
        <v>12</v>
      </c>
      <c r="B144" s="109" t="s">
        <v>1091</v>
      </c>
      <c r="C144" s="199">
        <v>0</v>
      </c>
      <c r="D144" s="199">
        <v>0</v>
      </c>
      <c r="E144" s="199">
        <v>0</v>
      </c>
      <c r="F144" s="198">
        <f t="shared" si="40"/>
        <v>0</v>
      </c>
    </row>
    <row r="145" spans="1:6" s="105" customFormat="1" ht="12.75" hidden="1" x14ac:dyDescent="0.2">
      <c r="A145" s="167">
        <v>13</v>
      </c>
      <c r="B145" s="109" t="s">
        <v>1092</v>
      </c>
      <c r="C145" s="199">
        <v>0</v>
      </c>
      <c r="D145" s="199">
        <v>0</v>
      </c>
      <c r="E145" s="199">
        <v>0</v>
      </c>
      <c r="F145" s="198">
        <f t="shared" si="40"/>
        <v>0</v>
      </c>
    </row>
    <row r="146" spans="1:6" s="105" customFormat="1" ht="12.75" hidden="1" x14ac:dyDescent="0.2">
      <c r="A146" s="167">
        <v>14</v>
      </c>
      <c r="B146" s="109" t="s">
        <v>1093</v>
      </c>
      <c r="C146" s="199">
        <v>0</v>
      </c>
      <c r="D146" s="199">
        <v>0</v>
      </c>
      <c r="E146" s="199">
        <v>0</v>
      </c>
      <c r="F146" s="198">
        <f t="shared" si="40"/>
        <v>0</v>
      </c>
    </row>
    <row r="147" spans="1:6" s="105" customFormat="1" ht="12.75" hidden="1" x14ac:dyDescent="0.2">
      <c r="A147" s="167">
        <v>15</v>
      </c>
      <c r="B147" s="109" t="s">
        <v>1094</v>
      </c>
      <c r="C147" s="199">
        <v>0</v>
      </c>
      <c r="D147" s="199">
        <v>0</v>
      </c>
      <c r="E147" s="199">
        <v>0</v>
      </c>
      <c r="F147" s="198">
        <f t="shared" si="40"/>
        <v>0</v>
      </c>
    </row>
    <row r="148" spans="1:6" s="105" customFormat="1" ht="38.25" hidden="1" x14ac:dyDescent="0.2">
      <c r="A148" s="168">
        <v>16</v>
      </c>
      <c r="B148" s="169" t="s">
        <v>1095</v>
      </c>
      <c r="C148" s="200">
        <f>SUM(C149:C153)</f>
        <v>0</v>
      </c>
      <c r="D148" s="200">
        <f t="shared" ref="D148:E148" si="41">SUM(D149:D153)</f>
        <v>0</v>
      </c>
      <c r="E148" s="200">
        <f t="shared" si="41"/>
        <v>0</v>
      </c>
      <c r="F148" s="200">
        <f>SUM(C148:E148)</f>
        <v>0</v>
      </c>
    </row>
    <row r="149" spans="1:6" s="105" customFormat="1" ht="12.75" hidden="1" x14ac:dyDescent="0.2">
      <c r="A149" s="167">
        <v>17</v>
      </c>
      <c r="B149" s="109" t="s">
        <v>1090</v>
      </c>
      <c r="C149" s="199">
        <v>0</v>
      </c>
      <c r="D149" s="199">
        <v>0</v>
      </c>
      <c r="E149" s="199">
        <v>0</v>
      </c>
      <c r="F149" s="198">
        <f t="shared" ref="F149:F153" si="42">SUM(C149:E149)</f>
        <v>0</v>
      </c>
    </row>
    <row r="150" spans="1:6" s="105" customFormat="1" ht="12.75" hidden="1" x14ac:dyDescent="0.2">
      <c r="A150" s="167">
        <v>18</v>
      </c>
      <c r="B150" s="109" t="s">
        <v>1091</v>
      </c>
      <c r="C150" s="199">
        <v>0</v>
      </c>
      <c r="D150" s="199">
        <v>0</v>
      </c>
      <c r="E150" s="199">
        <v>0</v>
      </c>
      <c r="F150" s="198">
        <f t="shared" si="42"/>
        <v>0</v>
      </c>
    </row>
    <row r="151" spans="1:6" s="105" customFormat="1" ht="12.75" hidden="1" x14ac:dyDescent="0.2">
      <c r="A151" s="167">
        <v>19</v>
      </c>
      <c r="B151" s="109" t="s">
        <v>1092</v>
      </c>
      <c r="C151" s="199">
        <v>0</v>
      </c>
      <c r="D151" s="199">
        <v>0</v>
      </c>
      <c r="E151" s="199">
        <v>0</v>
      </c>
      <c r="F151" s="198">
        <f t="shared" si="42"/>
        <v>0</v>
      </c>
    </row>
    <row r="152" spans="1:6" s="105" customFormat="1" ht="12.75" hidden="1" x14ac:dyDescent="0.2">
      <c r="A152" s="167">
        <v>20</v>
      </c>
      <c r="B152" s="109" t="s">
        <v>1093</v>
      </c>
      <c r="C152" s="199">
        <v>0</v>
      </c>
      <c r="D152" s="199">
        <v>0</v>
      </c>
      <c r="E152" s="199">
        <v>0</v>
      </c>
      <c r="F152" s="198">
        <f t="shared" si="42"/>
        <v>0</v>
      </c>
    </row>
    <row r="153" spans="1:6" s="105" customFormat="1" ht="12.75" hidden="1" x14ac:dyDescent="0.2">
      <c r="A153" s="167">
        <v>21</v>
      </c>
      <c r="B153" s="109" t="s">
        <v>1094</v>
      </c>
      <c r="C153" s="199">
        <v>0</v>
      </c>
      <c r="D153" s="199">
        <v>0</v>
      </c>
      <c r="E153" s="199">
        <v>0</v>
      </c>
      <c r="F153" s="198">
        <f t="shared" si="42"/>
        <v>0</v>
      </c>
    </row>
    <row r="154" spans="1:6" s="105" customFormat="1" ht="38.25" hidden="1" x14ac:dyDescent="0.2">
      <c r="A154" s="168">
        <v>22</v>
      </c>
      <c r="B154" s="169" t="s">
        <v>1096</v>
      </c>
      <c r="C154" s="200">
        <f>SUM(C155:C159)</f>
        <v>0</v>
      </c>
      <c r="D154" s="200">
        <f t="shared" ref="D154:E154" si="43">SUM(D155:D159)</f>
        <v>0</v>
      </c>
      <c r="E154" s="200">
        <f t="shared" si="43"/>
        <v>0</v>
      </c>
      <c r="F154" s="200">
        <f>SUM(C154:E154)</f>
        <v>0</v>
      </c>
    </row>
    <row r="155" spans="1:6" s="105" customFormat="1" ht="12.75" hidden="1" x14ac:dyDescent="0.2">
      <c r="A155" s="167">
        <v>23</v>
      </c>
      <c r="B155" s="109" t="s">
        <v>1090</v>
      </c>
      <c r="C155" s="199">
        <v>0</v>
      </c>
      <c r="D155" s="199">
        <v>0</v>
      </c>
      <c r="E155" s="199">
        <v>0</v>
      </c>
      <c r="F155" s="198">
        <f t="shared" ref="F155:F159" si="44">SUM(C155:E155)</f>
        <v>0</v>
      </c>
    </row>
    <row r="156" spans="1:6" s="105" customFormat="1" ht="12.75" hidden="1" x14ac:dyDescent="0.2">
      <c r="A156" s="167">
        <v>24</v>
      </c>
      <c r="B156" s="109" t="s">
        <v>1091</v>
      </c>
      <c r="C156" s="199">
        <v>0</v>
      </c>
      <c r="D156" s="199">
        <v>0</v>
      </c>
      <c r="E156" s="199">
        <v>0</v>
      </c>
      <c r="F156" s="198">
        <f t="shared" si="44"/>
        <v>0</v>
      </c>
    </row>
    <row r="157" spans="1:6" s="105" customFormat="1" ht="12.75" hidden="1" x14ac:dyDescent="0.2">
      <c r="A157" s="167">
        <v>25</v>
      </c>
      <c r="B157" s="109" t="s">
        <v>1092</v>
      </c>
      <c r="C157" s="199">
        <v>0</v>
      </c>
      <c r="D157" s="199">
        <v>0</v>
      </c>
      <c r="E157" s="199">
        <v>0</v>
      </c>
      <c r="F157" s="198">
        <f t="shared" si="44"/>
        <v>0</v>
      </c>
    </row>
    <row r="158" spans="1:6" s="105" customFormat="1" ht="12.75" hidden="1" x14ac:dyDescent="0.2">
      <c r="A158" s="167">
        <v>26</v>
      </c>
      <c r="B158" s="109" t="s">
        <v>1093</v>
      </c>
      <c r="C158" s="199">
        <v>0</v>
      </c>
      <c r="D158" s="199">
        <v>0</v>
      </c>
      <c r="E158" s="199">
        <v>0</v>
      </c>
      <c r="F158" s="198">
        <f t="shared" si="44"/>
        <v>0</v>
      </c>
    </row>
    <row r="159" spans="1:6" s="105" customFormat="1" ht="12.75" hidden="1" x14ac:dyDescent="0.2">
      <c r="A159" s="167">
        <v>27</v>
      </c>
      <c r="B159" s="109" t="s">
        <v>1094</v>
      </c>
      <c r="C159" s="199">
        <v>0</v>
      </c>
      <c r="D159" s="199">
        <v>0</v>
      </c>
      <c r="E159" s="199">
        <v>0</v>
      </c>
      <c r="F159" s="198">
        <f t="shared" si="44"/>
        <v>0</v>
      </c>
    </row>
    <row r="160" spans="1:6" s="105" customFormat="1" ht="38.25" hidden="1" x14ac:dyDescent="0.2">
      <c r="A160" s="168">
        <v>28</v>
      </c>
      <c r="B160" s="169" t="s">
        <v>1097</v>
      </c>
      <c r="C160" s="200">
        <f>SUM(C161:C165)</f>
        <v>0</v>
      </c>
      <c r="D160" s="200">
        <f t="shared" ref="D160:E160" si="45">SUM(D161:D165)</f>
        <v>0</v>
      </c>
      <c r="E160" s="200">
        <f t="shared" si="45"/>
        <v>0</v>
      </c>
      <c r="F160" s="200">
        <f>SUM(C160:E160)</f>
        <v>0</v>
      </c>
    </row>
    <row r="161" spans="1:6" s="105" customFormat="1" ht="12.75" hidden="1" x14ac:dyDescent="0.2">
      <c r="A161" s="167">
        <v>29</v>
      </c>
      <c r="B161" s="109" t="s">
        <v>1090</v>
      </c>
      <c r="C161" s="199">
        <v>0</v>
      </c>
      <c r="D161" s="199">
        <v>0</v>
      </c>
      <c r="E161" s="199">
        <v>0</v>
      </c>
      <c r="F161" s="198">
        <f t="shared" ref="F161:F165" si="46">SUM(C161:E161)</f>
        <v>0</v>
      </c>
    </row>
    <row r="162" spans="1:6" s="105" customFormat="1" ht="12.75" hidden="1" x14ac:dyDescent="0.2">
      <c r="A162" s="167">
        <v>30</v>
      </c>
      <c r="B162" s="109" t="s">
        <v>1091</v>
      </c>
      <c r="C162" s="199">
        <v>0</v>
      </c>
      <c r="D162" s="199">
        <v>0</v>
      </c>
      <c r="E162" s="199">
        <v>0</v>
      </c>
      <c r="F162" s="198">
        <f t="shared" si="46"/>
        <v>0</v>
      </c>
    </row>
    <row r="163" spans="1:6" s="105" customFormat="1" ht="12.75" hidden="1" x14ac:dyDescent="0.2">
      <c r="A163" s="167">
        <v>31</v>
      </c>
      <c r="B163" s="109" t="s">
        <v>1092</v>
      </c>
      <c r="C163" s="199">
        <v>0</v>
      </c>
      <c r="D163" s="199">
        <v>0</v>
      </c>
      <c r="E163" s="199">
        <v>0</v>
      </c>
      <c r="F163" s="198">
        <f t="shared" si="46"/>
        <v>0</v>
      </c>
    </row>
    <row r="164" spans="1:6" s="105" customFormat="1" ht="12.75" hidden="1" x14ac:dyDescent="0.2">
      <c r="A164" s="167">
        <v>32</v>
      </c>
      <c r="B164" s="109" t="s">
        <v>1093</v>
      </c>
      <c r="C164" s="199">
        <v>0</v>
      </c>
      <c r="D164" s="199">
        <v>0</v>
      </c>
      <c r="E164" s="199">
        <v>0</v>
      </c>
      <c r="F164" s="198">
        <f t="shared" si="46"/>
        <v>0</v>
      </c>
    </row>
    <row r="165" spans="1:6" s="105" customFormat="1" ht="12.75" hidden="1" x14ac:dyDescent="0.2">
      <c r="A165" s="167">
        <v>33</v>
      </c>
      <c r="B165" s="109" t="s">
        <v>1094</v>
      </c>
      <c r="C165" s="199">
        <v>0</v>
      </c>
      <c r="D165" s="199">
        <v>0</v>
      </c>
      <c r="E165" s="199">
        <v>0</v>
      </c>
      <c r="F165" s="198">
        <f t="shared" si="46"/>
        <v>0</v>
      </c>
    </row>
    <row r="166" spans="1:6" s="105" customFormat="1" ht="25.5" hidden="1" x14ac:dyDescent="0.2">
      <c r="A166" s="168">
        <v>34</v>
      </c>
      <c r="B166" s="169" t="s">
        <v>1098</v>
      </c>
      <c r="C166" s="200">
        <f>SUM(C167:C171)</f>
        <v>0</v>
      </c>
      <c r="D166" s="200">
        <f t="shared" ref="D166:E166" si="47">SUM(D167:D171)</f>
        <v>0</v>
      </c>
      <c r="E166" s="200">
        <f t="shared" si="47"/>
        <v>0</v>
      </c>
      <c r="F166" s="200">
        <f>SUM(C166:E166)</f>
        <v>0</v>
      </c>
    </row>
    <row r="167" spans="1:6" s="105" customFormat="1" ht="12.75" hidden="1" x14ac:dyDescent="0.2">
      <c r="A167" s="167">
        <v>35</v>
      </c>
      <c r="B167" s="109" t="s">
        <v>1090</v>
      </c>
      <c r="C167" s="199">
        <v>0</v>
      </c>
      <c r="D167" s="199">
        <v>0</v>
      </c>
      <c r="E167" s="199">
        <v>0</v>
      </c>
      <c r="F167" s="198">
        <f t="shared" ref="F167:F171" si="48">SUM(C167:E167)</f>
        <v>0</v>
      </c>
    </row>
    <row r="168" spans="1:6" s="105" customFormat="1" ht="12.75" hidden="1" x14ac:dyDescent="0.2">
      <c r="A168" s="167">
        <v>36</v>
      </c>
      <c r="B168" s="109" t="s">
        <v>1091</v>
      </c>
      <c r="C168" s="199">
        <v>0</v>
      </c>
      <c r="D168" s="199">
        <v>0</v>
      </c>
      <c r="E168" s="199">
        <v>0</v>
      </c>
      <c r="F168" s="198">
        <f t="shared" si="48"/>
        <v>0</v>
      </c>
    </row>
    <row r="169" spans="1:6" s="105" customFormat="1" ht="12.75" hidden="1" x14ac:dyDescent="0.2">
      <c r="A169" s="167">
        <v>37</v>
      </c>
      <c r="B169" s="109" t="s">
        <v>1092</v>
      </c>
      <c r="C169" s="199">
        <v>0</v>
      </c>
      <c r="D169" s="199">
        <v>0</v>
      </c>
      <c r="E169" s="199">
        <v>0</v>
      </c>
      <c r="F169" s="198">
        <f t="shared" si="48"/>
        <v>0</v>
      </c>
    </row>
    <row r="170" spans="1:6" s="105" customFormat="1" ht="12.75" hidden="1" x14ac:dyDescent="0.2">
      <c r="A170" s="167">
        <v>38</v>
      </c>
      <c r="B170" s="109" t="s">
        <v>1093</v>
      </c>
      <c r="C170" s="199">
        <v>0</v>
      </c>
      <c r="D170" s="199">
        <v>0</v>
      </c>
      <c r="E170" s="199">
        <v>0</v>
      </c>
      <c r="F170" s="198">
        <f t="shared" si="48"/>
        <v>0</v>
      </c>
    </row>
    <row r="171" spans="1:6" s="105" customFormat="1" ht="12.75" hidden="1" x14ac:dyDescent="0.2">
      <c r="A171" s="167">
        <v>39</v>
      </c>
      <c r="B171" s="109" t="s">
        <v>1094</v>
      </c>
      <c r="C171" s="199">
        <v>0</v>
      </c>
      <c r="D171" s="199">
        <v>0</v>
      </c>
      <c r="E171" s="199">
        <v>0</v>
      </c>
      <c r="F171" s="198">
        <f t="shared" si="48"/>
        <v>0</v>
      </c>
    </row>
    <row r="172" spans="1:6" s="105" customFormat="1" ht="25.5" hidden="1" x14ac:dyDescent="0.2">
      <c r="A172" s="166">
        <v>40</v>
      </c>
      <c r="B172" s="111" t="s">
        <v>1071</v>
      </c>
      <c r="C172" s="197">
        <v>0</v>
      </c>
      <c r="D172" s="197">
        <v>0</v>
      </c>
      <c r="E172" s="197">
        <v>0</v>
      </c>
      <c r="F172" s="197">
        <f>SUM(C172:E172)</f>
        <v>0</v>
      </c>
    </row>
    <row r="173" spans="1:6" s="105" customFormat="1" ht="25.5" hidden="1" x14ac:dyDescent="0.2">
      <c r="A173" s="166">
        <v>41</v>
      </c>
      <c r="B173" s="111" t="s">
        <v>395</v>
      </c>
      <c r="C173" s="197">
        <v>0</v>
      </c>
      <c r="D173" s="197">
        <v>0</v>
      </c>
      <c r="E173" s="197">
        <v>0</v>
      </c>
      <c r="F173" s="197">
        <f>SUM(C173:E173)</f>
        <v>0</v>
      </c>
    </row>
    <row r="174" spans="1:6" s="105" customFormat="1" ht="12.75" hidden="1" x14ac:dyDescent="0.2">
      <c r="A174" s="166">
        <v>42</v>
      </c>
      <c r="B174" s="111" t="s">
        <v>1048</v>
      </c>
      <c r="C174" s="197">
        <v>0</v>
      </c>
      <c r="D174" s="197">
        <v>0</v>
      </c>
      <c r="E174" s="197">
        <v>0</v>
      </c>
      <c r="F174" s="197">
        <f t="shared" ref="F174:F175" si="49">SUM(C174:E174)</f>
        <v>0</v>
      </c>
    </row>
    <row r="175" spans="1:6" s="105" customFormat="1" ht="12.75" hidden="1" x14ac:dyDescent="0.2">
      <c r="A175" s="166">
        <v>43</v>
      </c>
      <c r="B175" s="111" t="s">
        <v>422</v>
      </c>
      <c r="C175" s="197">
        <v>0</v>
      </c>
      <c r="D175" s="197">
        <v>0</v>
      </c>
      <c r="E175" s="197">
        <v>0</v>
      </c>
      <c r="F175" s="197">
        <f t="shared" si="49"/>
        <v>0</v>
      </c>
    </row>
    <row r="176" spans="1:6" s="105" customFormat="1" ht="51" hidden="1" x14ac:dyDescent="0.2">
      <c r="A176" s="165">
        <v>44</v>
      </c>
      <c r="B176" s="107" t="s">
        <v>1099</v>
      </c>
      <c r="C176" s="196">
        <f>SUM(C177:C181)</f>
        <v>0</v>
      </c>
      <c r="D176" s="196">
        <f t="shared" ref="D176:E176" si="50">SUM(D177:D181)</f>
        <v>0</v>
      </c>
      <c r="E176" s="196">
        <f t="shared" si="50"/>
        <v>0</v>
      </c>
      <c r="F176" s="196">
        <f>SUM(C176:E176)</f>
        <v>0</v>
      </c>
    </row>
    <row r="177" spans="1:6" s="105" customFormat="1" ht="12.75" hidden="1" x14ac:dyDescent="0.2">
      <c r="A177" s="167">
        <v>45</v>
      </c>
      <c r="B177" s="109" t="s">
        <v>1047</v>
      </c>
      <c r="C177" s="199">
        <v>0</v>
      </c>
      <c r="D177" s="199">
        <v>0</v>
      </c>
      <c r="E177" s="199">
        <v>0</v>
      </c>
      <c r="F177" s="198">
        <f t="shared" ref="F177:F181" si="51">SUM(C177:E177)</f>
        <v>0</v>
      </c>
    </row>
    <row r="178" spans="1:6" s="105" customFormat="1" ht="25.5" hidden="1" x14ac:dyDescent="0.2">
      <c r="A178" s="167">
        <v>46</v>
      </c>
      <c r="B178" s="109" t="s">
        <v>395</v>
      </c>
      <c r="C178" s="199">
        <v>0</v>
      </c>
      <c r="D178" s="199">
        <v>0</v>
      </c>
      <c r="E178" s="199">
        <v>0</v>
      </c>
      <c r="F178" s="198">
        <f t="shared" si="51"/>
        <v>0</v>
      </c>
    </row>
    <row r="179" spans="1:6" s="105" customFormat="1" ht="12.75" hidden="1" x14ac:dyDescent="0.2">
      <c r="A179" s="167">
        <v>47</v>
      </c>
      <c r="B179" s="109" t="s">
        <v>1048</v>
      </c>
      <c r="C179" s="199">
        <v>0</v>
      </c>
      <c r="D179" s="199">
        <v>0</v>
      </c>
      <c r="E179" s="199">
        <v>0</v>
      </c>
      <c r="F179" s="198">
        <f t="shared" si="51"/>
        <v>0</v>
      </c>
    </row>
    <row r="180" spans="1:6" s="105" customFormat="1" ht="12.75" hidden="1" x14ac:dyDescent="0.2">
      <c r="A180" s="167">
        <v>48</v>
      </c>
      <c r="B180" s="109" t="s">
        <v>1049</v>
      </c>
      <c r="C180" s="199">
        <v>0</v>
      </c>
      <c r="D180" s="199">
        <v>0</v>
      </c>
      <c r="E180" s="199">
        <v>0</v>
      </c>
      <c r="F180" s="198">
        <f t="shared" si="51"/>
        <v>0</v>
      </c>
    </row>
    <row r="181" spans="1:6" s="105" customFormat="1" ht="12.75" hidden="1" x14ac:dyDescent="0.2">
      <c r="A181" s="167">
        <v>49</v>
      </c>
      <c r="B181" s="109" t="s">
        <v>422</v>
      </c>
      <c r="C181" s="199">
        <v>0</v>
      </c>
      <c r="D181" s="199">
        <v>0</v>
      </c>
      <c r="E181" s="199">
        <v>0</v>
      </c>
      <c r="F181" s="198">
        <f t="shared" si="51"/>
        <v>0</v>
      </c>
    </row>
    <row r="182" spans="1:6" s="105" customFormat="1" ht="38.25" hidden="1" x14ac:dyDescent="0.2">
      <c r="A182" s="165">
        <v>50</v>
      </c>
      <c r="B182" s="107" t="s">
        <v>1100</v>
      </c>
      <c r="C182" s="196">
        <f>C183+C189</f>
        <v>0</v>
      </c>
      <c r="D182" s="196">
        <f t="shared" ref="D182:E182" si="52">D183+D189</f>
        <v>0</v>
      </c>
      <c r="E182" s="196">
        <f t="shared" si="52"/>
        <v>0</v>
      </c>
      <c r="F182" s="196">
        <f>SUM(C182:E182)</f>
        <v>0</v>
      </c>
    </row>
    <row r="183" spans="1:6" s="105" customFormat="1" ht="38.25" hidden="1" x14ac:dyDescent="0.2">
      <c r="A183" s="166">
        <v>51</v>
      </c>
      <c r="B183" s="111" t="s">
        <v>1101</v>
      </c>
      <c r="C183" s="197">
        <f>SUM(C184:C188)</f>
        <v>0</v>
      </c>
      <c r="D183" s="197">
        <f t="shared" ref="D183:E183" si="53">SUM(D184:D188)</f>
        <v>0</v>
      </c>
      <c r="E183" s="197">
        <f t="shared" si="53"/>
        <v>0</v>
      </c>
      <c r="F183" s="197">
        <f>SUM(C183:E183)</f>
        <v>0</v>
      </c>
    </row>
    <row r="184" spans="1:6" s="105" customFormat="1" ht="12.75" hidden="1" x14ac:dyDescent="0.2">
      <c r="A184" s="167">
        <v>52</v>
      </c>
      <c r="B184" s="109" t="s">
        <v>1047</v>
      </c>
      <c r="C184" s="199">
        <v>0</v>
      </c>
      <c r="D184" s="199">
        <v>0</v>
      </c>
      <c r="E184" s="199">
        <v>0</v>
      </c>
      <c r="F184" s="198">
        <f t="shared" ref="F184:F188" si="54">SUM(C184:E184)</f>
        <v>0</v>
      </c>
    </row>
    <row r="185" spans="1:6" s="105" customFormat="1" ht="25.5" hidden="1" x14ac:dyDescent="0.2">
      <c r="A185" s="167">
        <v>53</v>
      </c>
      <c r="B185" s="109" t="s">
        <v>395</v>
      </c>
      <c r="C185" s="199">
        <v>0</v>
      </c>
      <c r="D185" s="199">
        <v>0</v>
      </c>
      <c r="E185" s="199">
        <v>0</v>
      </c>
      <c r="F185" s="198">
        <f t="shared" si="54"/>
        <v>0</v>
      </c>
    </row>
    <row r="186" spans="1:6" s="105" customFormat="1" ht="12.75" hidden="1" x14ac:dyDescent="0.2">
      <c r="A186" s="167">
        <v>54</v>
      </c>
      <c r="B186" s="109" t="s">
        <v>1048</v>
      </c>
      <c r="C186" s="199">
        <v>0</v>
      </c>
      <c r="D186" s="199">
        <v>0</v>
      </c>
      <c r="E186" s="199">
        <v>0</v>
      </c>
      <c r="F186" s="198">
        <f t="shared" si="54"/>
        <v>0</v>
      </c>
    </row>
    <row r="187" spans="1:6" s="105" customFormat="1" ht="12.75" hidden="1" x14ac:dyDescent="0.2">
      <c r="A187" s="167">
        <v>55</v>
      </c>
      <c r="B187" s="109" t="s">
        <v>1049</v>
      </c>
      <c r="C187" s="199">
        <v>0</v>
      </c>
      <c r="D187" s="199">
        <v>0</v>
      </c>
      <c r="E187" s="199">
        <v>0</v>
      </c>
      <c r="F187" s="198">
        <f t="shared" si="54"/>
        <v>0</v>
      </c>
    </row>
    <row r="188" spans="1:6" s="105" customFormat="1" ht="12.75" hidden="1" x14ac:dyDescent="0.2">
      <c r="A188" s="167">
        <v>56</v>
      </c>
      <c r="B188" s="109" t="s">
        <v>422</v>
      </c>
      <c r="C188" s="199">
        <v>0</v>
      </c>
      <c r="D188" s="199">
        <v>0</v>
      </c>
      <c r="E188" s="199">
        <v>0</v>
      </c>
      <c r="F188" s="198">
        <f t="shared" si="54"/>
        <v>0</v>
      </c>
    </row>
    <row r="189" spans="1:6" s="105" customFormat="1" ht="38.25" hidden="1" x14ac:dyDescent="0.2">
      <c r="A189" s="166">
        <v>57</v>
      </c>
      <c r="B189" s="111" t="s">
        <v>1102</v>
      </c>
      <c r="C189" s="197">
        <f>SUM(C190:C193)</f>
        <v>0</v>
      </c>
      <c r="D189" s="197">
        <f t="shared" ref="D189:E189" si="55">SUM(D190:D193)</f>
        <v>0</v>
      </c>
      <c r="E189" s="197">
        <f t="shared" si="55"/>
        <v>0</v>
      </c>
      <c r="F189" s="197">
        <f>SUM(C189:E189)</f>
        <v>0</v>
      </c>
    </row>
    <row r="190" spans="1:6" s="105" customFormat="1" ht="12.75" hidden="1" x14ac:dyDescent="0.2">
      <c r="A190" s="167">
        <v>58</v>
      </c>
      <c r="B190" s="109" t="s">
        <v>1087</v>
      </c>
      <c r="C190" s="199">
        <v>0</v>
      </c>
      <c r="D190" s="199">
        <v>0</v>
      </c>
      <c r="E190" s="199">
        <v>0</v>
      </c>
      <c r="F190" s="198">
        <f t="shared" ref="F190:F210" si="56">SUM(C190:E190)</f>
        <v>0</v>
      </c>
    </row>
    <row r="191" spans="1:6" s="105" customFormat="1" ht="12.75" hidden="1" x14ac:dyDescent="0.2">
      <c r="A191" s="167">
        <v>59</v>
      </c>
      <c r="B191" s="109" t="s">
        <v>1103</v>
      </c>
      <c r="C191" s="199">
        <v>0</v>
      </c>
      <c r="D191" s="199">
        <v>0</v>
      </c>
      <c r="E191" s="199">
        <v>0</v>
      </c>
      <c r="F191" s="198">
        <f t="shared" si="56"/>
        <v>0</v>
      </c>
    </row>
    <row r="192" spans="1:6" s="105" customFormat="1" ht="12.75" hidden="1" x14ac:dyDescent="0.2">
      <c r="A192" s="167">
        <v>60</v>
      </c>
      <c r="B192" s="109" t="s">
        <v>422</v>
      </c>
      <c r="C192" s="199">
        <v>0</v>
      </c>
      <c r="D192" s="199">
        <v>0</v>
      </c>
      <c r="E192" s="199">
        <v>0</v>
      </c>
      <c r="F192" s="198">
        <f t="shared" si="56"/>
        <v>0</v>
      </c>
    </row>
    <row r="193" spans="1:6" s="105" customFormat="1" ht="12.75" hidden="1" x14ac:dyDescent="0.2">
      <c r="A193" s="166">
        <v>61</v>
      </c>
      <c r="B193" s="111" t="s">
        <v>427</v>
      </c>
      <c r="C193" s="197">
        <v>0</v>
      </c>
      <c r="D193" s="197">
        <v>0</v>
      </c>
      <c r="E193" s="197">
        <v>0</v>
      </c>
      <c r="F193" s="197">
        <f t="shared" si="56"/>
        <v>0</v>
      </c>
    </row>
    <row r="194" spans="1:6" s="105" customFormat="1" ht="12.75" hidden="1" x14ac:dyDescent="0.2">
      <c r="A194" s="166">
        <v>62</v>
      </c>
      <c r="B194" s="111" t="s">
        <v>426</v>
      </c>
      <c r="C194" s="197">
        <v>0</v>
      </c>
      <c r="D194" s="197">
        <v>0</v>
      </c>
      <c r="E194" s="197">
        <v>0</v>
      </c>
      <c r="F194" s="197">
        <f t="shared" si="56"/>
        <v>0</v>
      </c>
    </row>
    <row r="195" spans="1:6" s="105" customFormat="1" ht="12.75" hidden="1" x14ac:dyDescent="0.2">
      <c r="A195" s="166">
        <v>63</v>
      </c>
      <c r="B195" s="111" t="s">
        <v>1104</v>
      </c>
      <c r="C195" s="197">
        <v>0</v>
      </c>
      <c r="D195" s="197">
        <v>0</v>
      </c>
      <c r="E195" s="197">
        <v>0</v>
      </c>
      <c r="F195" s="197">
        <f t="shared" si="56"/>
        <v>0</v>
      </c>
    </row>
    <row r="196" spans="1:6" s="105" customFormat="1" ht="12.75" hidden="1" x14ac:dyDescent="0.2">
      <c r="A196" s="163">
        <v>64</v>
      </c>
      <c r="B196" s="164" t="s">
        <v>1105</v>
      </c>
      <c r="C196" s="195">
        <f>SUM(C197:C198)</f>
        <v>0</v>
      </c>
      <c r="D196" s="195">
        <f t="shared" ref="D196:E196" si="57">SUM(D197:D198)</f>
        <v>0</v>
      </c>
      <c r="E196" s="195">
        <f t="shared" si="57"/>
        <v>0</v>
      </c>
      <c r="F196" s="195">
        <f t="shared" si="56"/>
        <v>0</v>
      </c>
    </row>
    <row r="197" spans="1:6" s="105" customFormat="1" ht="12.75" hidden="1" x14ac:dyDescent="0.2">
      <c r="A197" s="167">
        <v>65</v>
      </c>
      <c r="B197" s="109" t="s">
        <v>1106</v>
      </c>
      <c r="C197" s="199">
        <v>0</v>
      </c>
      <c r="D197" s="199">
        <v>0</v>
      </c>
      <c r="E197" s="199">
        <v>0</v>
      </c>
      <c r="F197" s="198">
        <f t="shared" si="56"/>
        <v>0</v>
      </c>
    </row>
    <row r="198" spans="1:6" s="105" customFormat="1" ht="12.75" hidden="1" x14ac:dyDescent="0.2">
      <c r="A198" s="167">
        <v>66</v>
      </c>
      <c r="B198" s="109" t="s">
        <v>1107</v>
      </c>
      <c r="C198" s="199">
        <v>0</v>
      </c>
      <c r="D198" s="199">
        <v>0</v>
      </c>
      <c r="E198" s="199">
        <v>0</v>
      </c>
      <c r="F198" s="198">
        <f t="shared" si="56"/>
        <v>0</v>
      </c>
    </row>
    <row r="199" spans="1:6" s="105" customFormat="1" ht="12.75" hidden="1" x14ac:dyDescent="0.2">
      <c r="A199" s="166">
        <v>67</v>
      </c>
      <c r="B199" s="111" t="s">
        <v>1108</v>
      </c>
      <c r="C199" s="197">
        <v>0</v>
      </c>
      <c r="D199" s="197">
        <v>0</v>
      </c>
      <c r="E199" s="197">
        <v>0</v>
      </c>
      <c r="F199" s="197">
        <f t="shared" si="56"/>
        <v>0</v>
      </c>
    </row>
    <row r="200" spans="1:6" s="105" customFormat="1" ht="25.5" hidden="1" x14ac:dyDescent="0.2">
      <c r="A200" s="166">
        <v>68</v>
      </c>
      <c r="B200" s="111" t="s">
        <v>1109</v>
      </c>
      <c r="C200" s="197">
        <f>C201+C248</f>
        <v>0</v>
      </c>
      <c r="D200" s="197">
        <f>D201+D248</f>
        <v>0</v>
      </c>
      <c r="E200" s="197">
        <f t="shared" ref="E200" si="58">E201+E248</f>
        <v>0</v>
      </c>
      <c r="F200" s="197">
        <f t="shared" si="56"/>
        <v>0</v>
      </c>
    </row>
    <row r="201" spans="1:6" s="105" customFormat="1" ht="12.75" hidden="1" x14ac:dyDescent="0.2">
      <c r="A201" s="166">
        <v>69</v>
      </c>
      <c r="B201" s="111" t="s">
        <v>1110</v>
      </c>
      <c r="C201" s="197">
        <v>0</v>
      </c>
      <c r="D201" s="197">
        <v>0</v>
      </c>
      <c r="E201" s="197">
        <v>0</v>
      </c>
      <c r="F201" s="197">
        <f t="shared" si="56"/>
        <v>0</v>
      </c>
    </row>
    <row r="202" spans="1:6" s="105" customFormat="1" ht="38.25" hidden="1" x14ac:dyDescent="0.2">
      <c r="A202" s="166">
        <v>70</v>
      </c>
      <c r="B202" s="111" t="s">
        <v>1111</v>
      </c>
      <c r="C202" s="197">
        <f>C203+C239</f>
        <v>0</v>
      </c>
      <c r="D202" s="197">
        <f t="shared" ref="D202:E202" si="59">D203+D239</f>
        <v>0</v>
      </c>
      <c r="E202" s="197">
        <f t="shared" si="59"/>
        <v>0</v>
      </c>
      <c r="F202" s="197">
        <f t="shared" si="56"/>
        <v>0</v>
      </c>
    </row>
    <row r="203" spans="1:6" s="105" customFormat="1" ht="51" hidden="1" x14ac:dyDescent="0.2">
      <c r="A203" s="166">
        <v>71</v>
      </c>
      <c r="B203" s="111" t="s">
        <v>1112</v>
      </c>
      <c r="C203" s="197">
        <f>C204+C235+C236+C237+C238</f>
        <v>0</v>
      </c>
      <c r="D203" s="197">
        <f t="shared" ref="D203:E203" si="60">D204+D235+D236+D237+D238</f>
        <v>0</v>
      </c>
      <c r="E203" s="197">
        <f t="shared" si="60"/>
        <v>0</v>
      </c>
      <c r="F203" s="197">
        <f t="shared" si="56"/>
        <v>0</v>
      </c>
    </row>
    <row r="204" spans="1:6" s="105" customFormat="1" ht="25.5" hidden="1" x14ac:dyDescent="0.2">
      <c r="A204" s="166">
        <v>72</v>
      </c>
      <c r="B204" s="111" t="s">
        <v>1113</v>
      </c>
      <c r="C204" s="197">
        <f>C205+C211+C217+C223+C229</f>
        <v>0</v>
      </c>
      <c r="D204" s="197">
        <f t="shared" ref="D204:E204" si="61">D205+D211+D217+D223+D229</f>
        <v>0</v>
      </c>
      <c r="E204" s="197">
        <f t="shared" si="61"/>
        <v>0</v>
      </c>
      <c r="F204" s="197">
        <f t="shared" si="56"/>
        <v>0</v>
      </c>
    </row>
    <row r="205" spans="1:6" s="105" customFormat="1" ht="38.25" hidden="1" x14ac:dyDescent="0.2">
      <c r="A205" s="166">
        <v>73</v>
      </c>
      <c r="B205" s="111" t="s">
        <v>1089</v>
      </c>
      <c r="C205" s="197">
        <f>SUM(C206:C210)</f>
        <v>0</v>
      </c>
      <c r="D205" s="197">
        <f t="shared" ref="D205:E205" si="62">SUM(D206:D210)</f>
        <v>0</v>
      </c>
      <c r="E205" s="197">
        <f t="shared" si="62"/>
        <v>0</v>
      </c>
      <c r="F205" s="197">
        <f t="shared" si="56"/>
        <v>0</v>
      </c>
    </row>
    <row r="206" spans="1:6" s="105" customFormat="1" ht="12.75" hidden="1" x14ac:dyDescent="0.2">
      <c r="A206" s="167">
        <v>74</v>
      </c>
      <c r="B206" s="109" t="s">
        <v>1090</v>
      </c>
      <c r="C206" s="199">
        <v>0</v>
      </c>
      <c r="D206" s="199">
        <v>0</v>
      </c>
      <c r="E206" s="199">
        <v>0</v>
      </c>
      <c r="F206" s="198">
        <f t="shared" si="56"/>
        <v>0</v>
      </c>
    </row>
    <row r="207" spans="1:6" s="105" customFormat="1" ht="12.75" hidden="1" x14ac:dyDescent="0.2">
      <c r="A207" s="167">
        <v>75</v>
      </c>
      <c r="B207" s="109" t="s">
        <v>1091</v>
      </c>
      <c r="C207" s="199">
        <v>0</v>
      </c>
      <c r="D207" s="199">
        <v>0</v>
      </c>
      <c r="E207" s="199">
        <v>0</v>
      </c>
      <c r="F207" s="198">
        <f t="shared" si="56"/>
        <v>0</v>
      </c>
    </row>
    <row r="208" spans="1:6" s="105" customFormat="1" ht="12.75" hidden="1" x14ac:dyDescent="0.2">
      <c r="A208" s="167">
        <v>76</v>
      </c>
      <c r="B208" s="109" t="s">
        <v>1092</v>
      </c>
      <c r="C208" s="199">
        <v>0</v>
      </c>
      <c r="D208" s="199">
        <v>0</v>
      </c>
      <c r="E208" s="199">
        <v>0</v>
      </c>
      <c r="F208" s="198">
        <f t="shared" si="56"/>
        <v>0</v>
      </c>
    </row>
    <row r="209" spans="1:6" s="105" customFormat="1" ht="12.75" hidden="1" x14ac:dyDescent="0.2">
      <c r="A209" s="167">
        <v>77</v>
      </c>
      <c r="B209" s="109" t="s">
        <v>1093</v>
      </c>
      <c r="C209" s="199">
        <v>0</v>
      </c>
      <c r="D209" s="199">
        <v>0</v>
      </c>
      <c r="E209" s="199">
        <v>0</v>
      </c>
      <c r="F209" s="198">
        <f t="shared" si="56"/>
        <v>0</v>
      </c>
    </row>
    <row r="210" spans="1:6" s="105" customFormat="1" ht="12.75" hidden="1" x14ac:dyDescent="0.2">
      <c r="A210" s="167">
        <v>78</v>
      </c>
      <c r="B210" s="109" t="s">
        <v>1094</v>
      </c>
      <c r="C210" s="199">
        <v>0</v>
      </c>
      <c r="D210" s="199">
        <v>0</v>
      </c>
      <c r="E210" s="199">
        <v>0</v>
      </c>
      <c r="F210" s="198">
        <f t="shared" si="56"/>
        <v>0</v>
      </c>
    </row>
    <row r="211" spans="1:6" s="105" customFormat="1" ht="38.25" hidden="1" x14ac:dyDescent="0.2">
      <c r="A211" s="166">
        <v>79</v>
      </c>
      <c r="B211" s="111" t="s">
        <v>1095</v>
      </c>
      <c r="C211" s="197">
        <f>SUM(C212:C216)</f>
        <v>0</v>
      </c>
      <c r="D211" s="197">
        <f t="shared" ref="D211:E211" si="63">SUM(D212:D216)</f>
        <v>0</v>
      </c>
      <c r="E211" s="197">
        <f t="shared" si="63"/>
        <v>0</v>
      </c>
      <c r="F211" s="197">
        <f>SUM(C211:E211)</f>
        <v>0</v>
      </c>
    </row>
    <row r="212" spans="1:6" s="105" customFormat="1" ht="12.75" hidden="1" x14ac:dyDescent="0.2">
      <c r="A212" s="167">
        <v>80</v>
      </c>
      <c r="B212" s="109" t="s">
        <v>1090</v>
      </c>
      <c r="C212" s="199">
        <v>0</v>
      </c>
      <c r="D212" s="199">
        <v>0</v>
      </c>
      <c r="E212" s="199">
        <v>0</v>
      </c>
      <c r="F212" s="198">
        <f t="shared" ref="F212:F216" si="64">SUM(C212:E212)</f>
        <v>0</v>
      </c>
    </row>
    <row r="213" spans="1:6" s="105" customFormat="1" ht="12.75" hidden="1" x14ac:dyDescent="0.2">
      <c r="A213" s="167">
        <v>81</v>
      </c>
      <c r="B213" s="109" t="s">
        <v>1091</v>
      </c>
      <c r="C213" s="199">
        <v>0</v>
      </c>
      <c r="D213" s="199">
        <v>0</v>
      </c>
      <c r="E213" s="199">
        <v>0</v>
      </c>
      <c r="F213" s="198">
        <f t="shared" si="64"/>
        <v>0</v>
      </c>
    </row>
    <row r="214" spans="1:6" s="105" customFormat="1" ht="12.75" hidden="1" x14ac:dyDescent="0.2">
      <c r="A214" s="167">
        <v>82</v>
      </c>
      <c r="B214" s="109" t="s">
        <v>1092</v>
      </c>
      <c r="C214" s="199">
        <v>0</v>
      </c>
      <c r="D214" s="199">
        <v>0</v>
      </c>
      <c r="E214" s="199">
        <v>0</v>
      </c>
      <c r="F214" s="198">
        <f t="shared" si="64"/>
        <v>0</v>
      </c>
    </row>
    <row r="215" spans="1:6" s="105" customFormat="1" ht="12.75" hidden="1" x14ac:dyDescent="0.2">
      <c r="A215" s="167">
        <v>83</v>
      </c>
      <c r="B215" s="109" t="s">
        <v>1093</v>
      </c>
      <c r="C215" s="199">
        <v>0</v>
      </c>
      <c r="D215" s="199">
        <v>0</v>
      </c>
      <c r="E215" s="199">
        <v>0</v>
      </c>
      <c r="F215" s="198">
        <f t="shared" si="64"/>
        <v>0</v>
      </c>
    </row>
    <row r="216" spans="1:6" s="105" customFormat="1" ht="12.75" hidden="1" x14ac:dyDescent="0.2">
      <c r="A216" s="167">
        <v>84</v>
      </c>
      <c r="B216" s="109" t="s">
        <v>1094</v>
      </c>
      <c r="C216" s="199">
        <v>0</v>
      </c>
      <c r="D216" s="199">
        <v>0</v>
      </c>
      <c r="E216" s="199">
        <v>0</v>
      </c>
      <c r="F216" s="198">
        <f t="shared" si="64"/>
        <v>0</v>
      </c>
    </row>
    <row r="217" spans="1:6" s="105" customFormat="1" ht="38.25" hidden="1" x14ac:dyDescent="0.2">
      <c r="A217" s="166">
        <v>85</v>
      </c>
      <c r="B217" s="111" t="s">
        <v>1096</v>
      </c>
      <c r="C217" s="197">
        <f>SUM(C218:C222)</f>
        <v>0</v>
      </c>
      <c r="D217" s="197">
        <f t="shared" ref="D217:E217" si="65">SUM(D218:D222)</f>
        <v>0</v>
      </c>
      <c r="E217" s="197">
        <f t="shared" si="65"/>
        <v>0</v>
      </c>
      <c r="F217" s="197">
        <f>SUM(C217:E217)</f>
        <v>0</v>
      </c>
    </row>
    <row r="218" spans="1:6" s="105" customFormat="1" ht="12.75" hidden="1" x14ac:dyDescent="0.2">
      <c r="A218" s="167">
        <v>86</v>
      </c>
      <c r="B218" s="109" t="s">
        <v>1090</v>
      </c>
      <c r="C218" s="199">
        <v>0</v>
      </c>
      <c r="D218" s="199">
        <v>0</v>
      </c>
      <c r="E218" s="199">
        <v>0</v>
      </c>
      <c r="F218" s="198">
        <f t="shared" ref="F218:F222" si="66">SUM(C218:E218)</f>
        <v>0</v>
      </c>
    </row>
    <row r="219" spans="1:6" s="105" customFormat="1" ht="12.75" hidden="1" x14ac:dyDescent="0.2">
      <c r="A219" s="167">
        <v>87</v>
      </c>
      <c r="B219" s="109" t="s">
        <v>1091</v>
      </c>
      <c r="C219" s="199">
        <v>0</v>
      </c>
      <c r="D219" s="199">
        <v>0</v>
      </c>
      <c r="E219" s="199">
        <v>0</v>
      </c>
      <c r="F219" s="198">
        <f t="shared" si="66"/>
        <v>0</v>
      </c>
    </row>
    <row r="220" spans="1:6" s="105" customFormat="1" ht="12.75" hidden="1" x14ac:dyDescent="0.2">
      <c r="A220" s="167">
        <v>88</v>
      </c>
      <c r="B220" s="109" t="s">
        <v>1092</v>
      </c>
      <c r="C220" s="199">
        <v>0</v>
      </c>
      <c r="D220" s="199">
        <v>0</v>
      </c>
      <c r="E220" s="199">
        <v>0</v>
      </c>
      <c r="F220" s="198">
        <f t="shared" si="66"/>
        <v>0</v>
      </c>
    </row>
    <row r="221" spans="1:6" s="105" customFormat="1" ht="12.75" hidden="1" x14ac:dyDescent="0.2">
      <c r="A221" s="167">
        <v>89</v>
      </c>
      <c r="B221" s="109" t="s">
        <v>1093</v>
      </c>
      <c r="C221" s="199">
        <v>0</v>
      </c>
      <c r="D221" s="199">
        <v>0</v>
      </c>
      <c r="E221" s="199">
        <v>0</v>
      </c>
      <c r="F221" s="198">
        <f t="shared" si="66"/>
        <v>0</v>
      </c>
    </row>
    <row r="222" spans="1:6" s="105" customFormat="1" ht="12.75" hidden="1" x14ac:dyDescent="0.2">
      <c r="A222" s="167">
        <v>90</v>
      </c>
      <c r="B222" s="109" t="s">
        <v>1094</v>
      </c>
      <c r="C222" s="199">
        <v>0</v>
      </c>
      <c r="D222" s="199">
        <v>0</v>
      </c>
      <c r="E222" s="199">
        <v>0</v>
      </c>
      <c r="F222" s="198">
        <f t="shared" si="66"/>
        <v>0</v>
      </c>
    </row>
    <row r="223" spans="1:6" s="105" customFormat="1" ht="38.25" hidden="1" x14ac:dyDescent="0.2">
      <c r="A223" s="166">
        <v>91</v>
      </c>
      <c r="B223" s="111" t="s">
        <v>1097</v>
      </c>
      <c r="C223" s="197">
        <f>SUM(C224:C228)</f>
        <v>0</v>
      </c>
      <c r="D223" s="197">
        <f t="shared" ref="D223:E223" si="67">SUM(D224:D228)</f>
        <v>0</v>
      </c>
      <c r="E223" s="197">
        <f t="shared" si="67"/>
        <v>0</v>
      </c>
      <c r="F223" s="197">
        <f>SUM(C223:E223)</f>
        <v>0</v>
      </c>
    </row>
    <row r="224" spans="1:6" s="105" customFormat="1" ht="12.75" hidden="1" x14ac:dyDescent="0.2">
      <c r="A224" s="167">
        <v>92</v>
      </c>
      <c r="B224" s="109" t="s">
        <v>1090</v>
      </c>
      <c r="C224" s="199">
        <v>0</v>
      </c>
      <c r="D224" s="199">
        <v>0</v>
      </c>
      <c r="E224" s="199">
        <v>0</v>
      </c>
      <c r="F224" s="198">
        <f t="shared" ref="F224:F228" si="68">SUM(C224:E224)</f>
        <v>0</v>
      </c>
    </row>
    <row r="225" spans="1:6" s="105" customFormat="1" ht="12.75" hidden="1" x14ac:dyDescent="0.2">
      <c r="A225" s="167">
        <v>93</v>
      </c>
      <c r="B225" s="109" t="s">
        <v>1091</v>
      </c>
      <c r="C225" s="199">
        <v>0</v>
      </c>
      <c r="D225" s="199">
        <v>0</v>
      </c>
      <c r="E225" s="199">
        <v>0</v>
      </c>
      <c r="F225" s="198">
        <f t="shared" si="68"/>
        <v>0</v>
      </c>
    </row>
    <row r="226" spans="1:6" s="105" customFormat="1" ht="12.75" hidden="1" x14ac:dyDescent="0.2">
      <c r="A226" s="167">
        <v>94</v>
      </c>
      <c r="B226" s="109" t="s">
        <v>1092</v>
      </c>
      <c r="C226" s="199">
        <v>0</v>
      </c>
      <c r="D226" s="199">
        <v>0</v>
      </c>
      <c r="E226" s="199">
        <v>0</v>
      </c>
      <c r="F226" s="198">
        <f t="shared" si="68"/>
        <v>0</v>
      </c>
    </row>
    <row r="227" spans="1:6" s="105" customFormat="1" ht="12.75" hidden="1" x14ac:dyDescent="0.2">
      <c r="A227" s="167">
        <v>95</v>
      </c>
      <c r="B227" s="109" t="s">
        <v>1093</v>
      </c>
      <c r="C227" s="199">
        <v>0</v>
      </c>
      <c r="D227" s="199">
        <v>0</v>
      </c>
      <c r="E227" s="199">
        <v>0</v>
      </c>
      <c r="F227" s="198">
        <f t="shared" si="68"/>
        <v>0</v>
      </c>
    </row>
    <row r="228" spans="1:6" s="105" customFormat="1" ht="12.75" hidden="1" x14ac:dyDescent="0.2">
      <c r="A228" s="167">
        <v>96</v>
      </c>
      <c r="B228" s="109" t="s">
        <v>1094</v>
      </c>
      <c r="C228" s="199">
        <v>0</v>
      </c>
      <c r="D228" s="199">
        <v>0</v>
      </c>
      <c r="E228" s="199">
        <v>0</v>
      </c>
      <c r="F228" s="198">
        <f t="shared" si="68"/>
        <v>0</v>
      </c>
    </row>
    <row r="229" spans="1:6" s="105" customFormat="1" ht="25.5" hidden="1" x14ac:dyDescent="0.2">
      <c r="A229" s="166">
        <v>97</v>
      </c>
      <c r="B229" s="111" t="s">
        <v>1098</v>
      </c>
      <c r="C229" s="197">
        <f>SUM(C230:C234)</f>
        <v>0</v>
      </c>
      <c r="D229" s="197">
        <f t="shared" ref="D229:E229" si="69">SUM(D230:D234)</f>
        <v>0</v>
      </c>
      <c r="E229" s="197">
        <f t="shared" si="69"/>
        <v>0</v>
      </c>
      <c r="F229" s="197">
        <f>SUM(C229:E229)</f>
        <v>0</v>
      </c>
    </row>
    <row r="230" spans="1:6" s="105" customFormat="1" ht="12.75" hidden="1" x14ac:dyDescent="0.2">
      <c r="A230" s="167">
        <v>98</v>
      </c>
      <c r="B230" s="109" t="s">
        <v>1090</v>
      </c>
      <c r="C230" s="199">
        <v>0</v>
      </c>
      <c r="D230" s="199">
        <v>0</v>
      </c>
      <c r="E230" s="199">
        <v>0</v>
      </c>
      <c r="F230" s="198">
        <f t="shared" ref="F230:F234" si="70">SUM(C230:E230)</f>
        <v>0</v>
      </c>
    </row>
    <row r="231" spans="1:6" s="105" customFormat="1" ht="12.75" hidden="1" x14ac:dyDescent="0.2">
      <c r="A231" s="167">
        <v>99</v>
      </c>
      <c r="B231" s="109" t="s">
        <v>1091</v>
      </c>
      <c r="C231" s="199">
        <v>0</v>
      </c>
      <c r="D231" s="199">
        <v>0</v>
      </c>
      <c r="E231" s="199">
        <v>0</v>
      </c>
      <c r="F231" s="198">
        <f t="shared" si="70"/>
        <v>0</v>
      </c>
    </row>
    <row r="232" spans="1:6" s="105" customFormat="1" ht="12.75" hidden="1" x14ac:dyDescent="0.2">
      <c r="A232" s="167">
        <v>100</v>
      </c>
      <c r="B232" s="109" t="s">
        <v>1092</v>
      </c>
      <c r="C232" s="199">
        <v>0</v>
      </c>
      <c r="D232" s="199">
        <v>0</v>
      </c>
      <c r="E232" s="199">
        <v>0</v>
      </c>
      <c r="F232" s="198">
        <f t="shared" si="70"/>
        <v>0</v>
      </c>
    </row>
    <row r="233" spans="1:6" s="105" customFormat="1" ht="12.75" hidden="1" x14ac:dyDescent="0.2">
      <c r="A233" s="167">
        <v>101</v>
      </c>
      <c r="B233" s="109" t="s">
        <v>1093</v>
      </c>
      <c r="C233" s="199">
        <v>0</v>
      </c>
      <c r="D233" s="199">
        <v>0</v>
      </c>
      <c r="E233" s="199">
        <v>0</v>
      </c>
      <c r="F233" s="198">
        <f t="shared" si="70"/>
        <v>0</v>
      </c>
    </row>
    <row r="234" spans="1:6" s="105" customFormat="1" ht="12.75" hidden="1" x14ac:dyDescent="0.2">
      <c r="A234" s="167">
        <v>102</v>
      </c>
      <c r="B234" s="109" t="s">
        <v>1094</v>
      </c>
      <c r="C234" s="199">
        <v>0</v>
      </c>
      <c r="D234" s="199">
        <v>0</v>
      </c>
      <c r="E234" s="199">
        <v>0</v>
      </c>
      <c r="F234" s="198">
        <f t="shared" si="70"/>
        <v>0</v>
      </c>
    </row>
    <row r="235" spans="1:6" s="105" customFormat="1" ht="25.5" hidden="1" x14ac:dyDescent="0.2">
      <c r="A235" s="166">
        <v>103</v>
      </c>
      <c r="B235" s="111" t="s">
        <v>996</v>
      </c>
      <c r="C235" s="197">
        <v>0</v>
      </c>
      <c r="D235" s="197">
        <v>0</v>
      </c>
      <c r="E235" s="197">
        <v>0</v>
      </c>
      <c r="F235" s="197">
        <f>SUM(C235:E235)</f>
        <v>0</v>
      </c>
    </row>
    <row r="236" spans="1:6" s="105" customFormat="1" ht="25.5" hidden="1" x14ac:dyDescent="0.2">
      <c r="A236" s="167">
        <v>104</v>
      </c>
      <c r="B236" s="109" t="s">
        <v>368</v>
      </c>
      <c r="C236" s="199">
        <v>0</v>
      </c>
      <c r="D236" s="199">
        <v>0</v>
      </c>
      <c r="E236" s="199">
        <v>0</v>
      </c>
      <c r="F236" s="198">
        <f t="shared" ref="F236:F238" si="71">SUM(C236:E236)</f>
        <v>0</v>
      </c>
    </row>
    <row r="237" spans="1:6" s="105" customFormat="1" ht="25.5" hidden="1" x14ac:dyDescent="0.2">
      <c r="A237" s="167">
        <v>105</v>
      </c>
      <c r="B237" s="109" t="s">
        <v>1114</v>
      </c>
      <c r="C237" s="199">
        <v>0</v>
      </c>
      <c r="D237" s="199">
        <v>0</v>
      </c>
      <c r="E237" s="199">
        <v>0</v>
      </c>
      <c r="F237" s="198">
        <f t="shared" si="71"/>
        <v>0</v>
      </c>
    </row>
    <row r="238" spans="1:6" s="105" customFormat="1" ht="12.75" hidden="1" x14ac:dyDescent="0.2">
      <c r="A238" s="167">
        <v>106</v>
      </c>
      <c r="B238" s="109" t="s">
        <v>422</v>
      </c>
      <c r="C238" s="199">
        <v>0</v>
      </c>
      <c r="D238" s="199">
        <v>0</v>
      </c>
      <c r="E238" s="199">
        <v>0</v>
      </c>
      <c r="F238" s="198">
        <f t="shared" si="71"/>
        <v>0</v>
      </c>
    </row>
    <row r="239" spans="1:6" s="105" customFormat="1" ht="51" hidden="1" x14ac:dyDescent="0.2">
      <c r="A239" s="166">
        <v>107</v>
      </c>
      <c r="B239" s="111" t="s">
        <v>1115</v>
      </c>
      <c r="C239" s="197">
        <f>SUM(C240:C247)</f>
        <v>0</v>
      </c>
      <c r="D239" s="197">
        <f t="shared" ref="D239:E239" si="72">SUM(D240:D247)</f>
        <v>0</v>
      </c>
      <c r="E239" s="197">
        <f t="shared" si="72"/>
        <v>0</v>
      </c>
      <c r="F239" s="197">
        <f>SUM(C239:E239)</f>
        <v>0</v>
      </c>
    </row>
    <row r="240" spans="1:6" s="105" customFormat="1" ht="25.5" hidden="1" x14ac:dyDescent="0.2">
      <c r="A240" s="167">
        <v>108</v>
      </c>
      <c r="B240" s="109" t="s">
        <v>397</v>
      </c>
      <c r="C240" s="199">
        <v>0</v>
      </c>
      <c r="D240" s="199">
        <v>0</v>
      </c>
      <c r="E240" s="199">
        <v>0</v>
      </c>
      <c r="F240" s="198">
        <f t="shared" ref="F240:F248" si="73">SUM(C240:E240)</f>
        <v>0</v>
      </c>
    </row>
    <row r="241" spans="1:6" s="105" customFormat="1" ht="25.5" hidden="1" x14ac:dyDescent="0.2">
      <c r="A241" s="167">
        <v>109</v>
      </c>
      <c r="B241" s="109" t="s">
        <v>372</v>
      </c>
      <c r="C241" s="199">
        <v>0</v>
      </c>
      <c r="D241" s="199">
        <v>0</v>
      </c>
      <c r="E241" s="199">
        <v>0</v>
      </c>
      <c r="F241" s="198">
        <f t="shared" si="73"/>
        <v>0</v>
      </c>
    </row>
    <row r="242" spans="1:6" s="105" customFormat="1" ht="12.75" hidden="1" x14ac:dyDescent="0.2">
      <c r="A242" s="167">
        <v>110</v>
      </c>
      <c r="B242" s="109" t="s">
        <v>373</v>
      </c>
      <c r="C242" s="199">
        <v>0</v>
      </c>
      <c r="D242" s="199">
        <v>0</v>
      </c>
      <c r="E242" s="199">
        <v>0</v>
      </c>
      <c r="F242" s="198">
        <f t="shared" si="73"/>
        <v>0</v>
      </c>
    </row>
    <row r="243" spans="1:6" s="105" customFormat="1" ht="12.75" hidden="1" x14ac:dyDescent="0.2">
      <c r="A243" s="167">
        <v>111</v>
      </c>
      <c r="B243" s="109" t="s">
        <v>398</v>
      </c>
      <c r="C243" s="199">
        <v>0</v>
      </c>
      <c r="D243" s="199">
        <v>0</v>
      </c>
      <c r="E243" s="199">
        <v>0</v>
      </c>
      <c r="F243" s="198">
        <f t="shared" si="73"/>
        <v>0</v>
      </c>
    </row>
    <row r="244" spans="1:6" s="105" customFormat="1" ht="12.75" hidden="1" x14ac:dyDescent="0.2">
      <c r="A244" s="167">
        <v>112</v>
      </c>
      <c r="B244" s="109" t="s">
        <v>375</v>
      </c>
      <c r="C244" s="199">
        <v>0</v>
      </c>
      <c r="D244" s="199">
        <v>0</v>
      </c>
      <c r="E244" s="199">
        <v>0</v>
      </c>
      <c r="F244" s="198">
        <f t="shared" si="73"/>
        <v>0</v>
      </c>
    </row>
    <row r="245" spans="1:6" s="105" customFormat="1" ht="12.75" hidden="1" x14ac:dyDescent="0.2">
      <c r="A245" s="167">
        <v>113</v>
      </c>
      <c r="B245" s="109" t="s">
        <v>376</v>
      </c>
      <c r="C245" s="199">
        <v>0</v>
      </c>
      <c r="D245" s="199">
        <v>0</v>
      </c>
      <c r="E245" s="199">
        <v>0</v>
      </c>
      <c r="F245" s="198">
        <f t="shared" si="73"/>
        <v>0</v>
      </c>
    </row>
    <row r="246" spans="1:6" s="105" customFormat="1" ht="12.75" hidden="1" x14ac:dyDescent="0.2">
      <c r="A246" s="167">
        <v>114</v>
      </c>
      <c r="B246" s="109" t="s">
        <v>377</v>
      </c>
      <c r="C246" s="199">
        <v>0</v>
      </c>
      <c r="D246" s="199">
        <v>0</v>
      </c>
      <c r="E246" s="199">
        <v>0</v>
      </c>
      <c r="F246" s="198">
        <f t="shared" si="73"/>
        <v>0</v>
      </c>
    </row>
    <row r="247" spans="1:6" s="105" customFormat="1" ht="12.75" hidden="1" x14ac:dyDescent="0.2">
      <c r="A247" s="167">
        <v>115</v>
      </c>
      <c r="B247" s="109" t="s">
        <v>422</v>
      </c>
      <c r="C247" s="199">
        <v>0</v>
      </c>
      <c r="D247" s="199">
        <v>0</v>
      </c>
      <c r="E247" s="199">
        <v>0</v>
      </c>
      <c r="F247" s="198">
        <f t="shared" si="73"/>
        <v>0</v>
      </c>
    </row>
    <row r="248" spans="1:6" s="105" customFormat="1" ht="12.75" hidden="1" x14ac:dyDescent="0.2">
      <c r="A248" s="166">
        <v>116</v>
      </c>
      <c r="B248" s="111" t="s">
        <v>1116</v>
      </c>
      <c r="C248" s="197">
        <v>0</v>
      </c>
      <c r="D248" s="197">
        <v>0</v>
      </c>
      <c r="E248" s="197">
        <v>0</v>
      </c>
      <c r="F248" s="197">
        <f t="shared" si="73"/>
        <v>0</v>
      </c>
    </row>
    <row r="249" spans="1:6" s="105" customFormat="1" ht="25.5" hidden="1" x14ac:dyDescent="0.2">
      <c r="A249" s="167">
        <v>117</v>
      </c>
      <c r="B249" s="109" t="s">
        <v>945</v>
      </c>
      <c r="C249" s="609"/>
      <c r="D249" s="610"/>
      <c r="E249" s="610"/>
      <c r="F249" s="611"/>
    </row>
  </sheetData>
  <mergeCells count="16">
    <mergeCell ref="A7:A8"/>
    <mergeCell ref="B7:B8"/>
    <mergeCell ref="C7:E7"/>
    <mergeCell ref="F7:F8"/>
    <mergeCell ref="A1:F1"/>
    <mergeCell ref="A2:F2"/>
    <mergeCell ref="A3:F3"/>
    <mergeCell ref="A4:F4"/>
    <mergeCell ref="A5:F5"/>
    <mergeCell ref="C249:F249"/>
    <mergeCell ref="C126:F126"/>
    <mergeCell ref="A128:F128"/>
    <mergeCell ref="A130:A131"/>
    <mergeCell ref="B130:B131"/>
    <mergeCell ref="C130:E130"/>
    <mergeCell ref="F130:F131"/>
  </mergeCells>
  <printOptions horizontalCentered="1"/>
  <pageMargins left="0.39370078740157483" right="0.39370078740157483" top="0.39370078740157483" bottom="0.39370078740157483" header="0.31496062992125984" footer="0.31496062992125984"/>
  <pageSetup paperSize="9" scale="90" orientation="landscape"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165"/>
  <sheetViews>
    <sheetView view="pageBreakPreview" topLeftCell="A89" zoomScaleNormal="100" zoomScaleSheetLayoutView="100" workbookViewId="0">
      <selection activeCell="D100" sqref="D100"/>
    </sheetView>
  </sheetViews>
  <sheetFormatPr defaultColWidth="8.140625" defaultRowHeight="11.25" x14ac:dyDescent="0.2"/>
  <cols>
    <col min="1" max="1" width="8.140625" style="100" customWidth="1"/>
    <col min="2" max="2" width="43.5703125" style="100" customWidth="1"/>
    <col min="3" max="7" width="17.28515625" style="100" customWidth="1"/>
    <col min="8" max="16384" width="8.140625" style="101"/>
  </cols>
  <sheetData>
    <row r="1" spans="1:7" s="51" customFormat="1" ht="15.75" x14ac:dyDescent="0.2">
      <c r="A1" s="537" t="s">
        <v>127</v>
      </c>
      <c r="B1" s="537"/>
      <c r="C1" s="537"/>
      <c r="D1" s="537"/>
      <c r="E1" s="537"/>
      <c r="F1" s="537"/>
      <c r="G1" s="537"/>
    </row>
    <row r="2" spans="1:7" s="51" customFormat="1" ht="15.75" x14ac:dyDescent="0.2">
      <c r="A2" s="538" t="s">
        <v>128</v>
      </c>
      <c r="B2" s="538"/>
      <c r="C2" s="538"/>
      <c r="D2" s="538"/>
      <c r="E2" s="538"/>
      <c r="F2" s="538"/>
      <c r="G2" s="538"/>
    </row>
    <row r="3" spans="1:7" s="51" customFormat="1" ht="15.75" x14ac:dyDescent="0.2">
      <c r="A3" s="538" t="str">
        <f>'56.2'!A3:F3</f>
        <v>по состоянию на 31.12.2025</v>
      </c>
      <c r="B3" s="538"/>
      <c r="C3" s="538"/>
      <c r="D3" s="538"/>
      <c r="E3" s="538"/>
      <c r="F3" s="538"/>
      <c r="G3" s="538"/>
    </row>
    <row r="4" spans="1:7" s="51" customFormat="1" ht="15.75" x14ac:dyDescent="0.2">
      <c r="A4" s="538" t="s">
        <v>1118</v>
      </c>
      <c r="B4" s="538"/>
      <c r="C4" s="538"/>
      <c r="D4" s="538"/>
      <c r="E4" s="538"/>
      <c r="F4" s="538"/>
      <c r="G4" s="538"/>
    </row>
    <row r="5" spans="1:7" s="51" customFormat="1" ht="33" customHeight="1" x14ac:dyDescent="0.2">
      <c r="A5" s="558" t="s">
        <v>1122</v>
      </c>
      <c r="B5" s="558"/>
      <c r="C5" s="558"/>
      <c r="D5" s="558"/>
      <c r="E5" s="558"/>
      <c r="F5" s="558"/>
      <c r="G5" s="558"/>
    </row>
    <row r="6" spans="1:7" ht="18" customHeight="1" x14ac:dyDescent="0.25">
      <c r="G6" s="30" t="s">
        <v>1119</v>
      </c>
    </row>
    <row r="7" spans="1:7" ht="27" customHeight="1" x14ac:dyDescent="0.2">
      <c r="A7" s="615" t="s">
        <v>410</v>
      </c>
      <c r="B7" s="615" t="s">
        <v>411</v>
      </c>
      <c r="C7" s="616" t="s">
        <v>641</v>
      </c>
      <c r="D7" s="616"/>
      <c r="E7" s="616"/>
      <c r="F7" s="615" t="s">
        <v>415</v>
      </c>
      <c r="G7" s="615" t="s">
        <v>132</v>
      </c>
    </row>
    <row r="8" spans="1:7" s="102" customFormat="1" ht="76.5" x14ac:dyDescent="0.2">
      <c r="A8" s="615"/>
      <c r="B8" s="615"/>
      <c r="C8" s="151" t="s">
        <v>412</v>
      </c>
      <c r="D8" s="151" t="s">
        <v>413</v>
      </c>
      <c r="E8" s="151" t="s">
        <v>414</v>
      </c>
      <c r="F8" s="615"/>
      <c r="G8" s="615"/>
    </row>
    <row r="9" spans="1:7" s="102" customFormat="1" ht="11.1" customHeight="1" x14ac:dyDescent="0.2">
      <c r="A9" s="129" t="s">
        <v>4</v>
      </c>
      <c r="B9" s="129" t="s">
        <v>5</v>
      </c>
      <c r="C9" s="129" t="s">
        <v>6</v>
      </c>
      <c r="D9" s="129" t="s">
        <v>7</v>
      </c>
      <c r="E9" s="129" t="s">
        <v>17</v>
      </c>
      <c r="F9" s="129" t="s">
        <v>8</v>
      </c>
      <c r="G9" s="129" t="s">
        <v>9</v>
      </c>
    </row>
    <row r="10" spans="1:7" s="105" customFormat="1" ht="25.5" x14ac:dyDescent="0.2">
      <c r="A10" s="103">
        <v>1</v>
      </c>
      <c r="B10" s="104" t="s">
        <v>416</v>
      </c>
      <c r="C10" s="201">
        <v>711.41507999999999</v>
      </c>
      <c r="D10" s="201">
        <v>31737.816989999999</v>
      </c>
      <c r="E10" s="201">
        <v>8043.5606900000002</v>
      </c>
      <c r="F10" s="201">
        <v>40492.792759999997</v>
      </c>
      <c r="G10" s="201">
        <v>34506.869760000001</v>
      </c>
    </row>
    <row r="11" spans="1:7" s="105" customFormat="1" ht="12.75" x14ac:dyDescent="0.2">
      <c r="A11" s="106">
        <v>2</v>
      </c>
      <c r="B11" s="107" t="s">
        <v>417</v>
      </c>
      <c r="C11" s="196">
        <v>711.41507999999999</v>
      </c>
      <c r="D11" s="196">
        <v>0</v>
      </c>
      <c r="E11" s="196">
        <v>0</v>
      </c>
      <c r="F11" s="196">
        <v>711.41507999999999</v>
      </c>
      <c r="G11" s="196">
        <v>704.30007999999998</v>
      </c>
    </row>
    <row r="12" spans="1:7" s="105" customFormat="1" ht="12.75" hidden="1" x14ac:dyDescent="0.2">
      <c r="A12" s="108">
        <v>3</v>
      </c>
      <c r="B12" s="109" t="s">
        <v>418</v>
      </c>
      <c r="C12" s="199">
        <v>0</v>
      </c>
      <c r="D12" s="199">
        <v>0</v>
      </c>
      <c r="E12" s="199">
        <v>0</v>
      </c>
      <c r="F12" s="199">
        <v>0</v>
      </c>
      <c r="G12" s="199">
        <v>0</v>
      </c>
    </row>
    <row r="13" spans="1:7" s="105" customFormat="1" ht="12.75" hidden="1" x14ac:dyDescent="0.2">
      <c r="A13" s="108">
        <v>4</v>
      </c>
      <c r="B13" s="109" t="s">
        <v>1120</v>
      </c>
      <c r="C13" s="199">
        <v>0</v>
      </c>
      <c r="D13" s="199">
        <v>0</v>
      </c>
      <c r="E13" s="199">
        <v>0</v>
      </c>
      <c r="F13" s="199">
        <v>0</v>
      </c>
      <c r="G13" s="199">
        <v>0</v>
      </c>
    </row>
    <row r="14" spans="1:7" s="105" customFormat="1" ht="12.75" hidden="1" x14ac:dyDescent="0.2">
      <c r="A14" s="108">
        <v>5</v>
      </c>
      <c r="B14" s="109" t="s">
        <v>419</v>
      </c>
      <c r="C14" s="199">
        <v>0</v>
      </c>
      <c r="D14" s="199">
        <v>0</v>
      </c>
      <c r="E14" s="199">
        <v>0</v>
      </c>
      <c r="F14" s="199">
        <v>0</v>
      </c>
      <c r="G14" s="199">
        <v>0</v>
      </c>
    </row>
    <row r="15" spans="1:7" s="105" customFormat="1" ht="12.75" x14ac:dyDescent="0.2">
      <c r="A15" s="108">
        <v>6</v>
      </c>
      <c r="B15" s="109" t="s">
        <v>336</v>
      </c>
      <c r="C15" s="198">
        <v>711.41507999999999</v>
      </c>
      <c r="D15" s="198">
        <v>0</v>
      </c>
      <c r="E15" s="198">
        <v>0</v>
      </c>
      <c r="F15" s="199">
        <v>711.41507999999999</v>
      </c>
      <c r="G15" s="198">
        <v>704.30007999999998</v>
      </c>
    </row>
    <row r="16" spans="1:7" s="105" customFormat="1" ht="25.5" hidden="1" x14ac:dyDescent="0.2">
      <c r="A16" s="108">
        <v>7</v>
      </c>
      <c r="B16" s="109" t="s">
        <v>337</v>
      </c>
      <c r="C16" s="198">
        <v>0</v>
      </c>
      <c r="D16" s="198">
        <v>0</v>
      </c>
      <c r="E16" s="198">
        <v>0</v>
      </c>
      <c r="F16" s="199">
        <v>0</v>
      </c>
      <c r="G16" s="198">
        <v>0</v>
      </c>
    </row>
    <row r="17" spans="1:7" s="105" customFormat="1" ht="12.75" hidden="1" x14ac:dyDescent="0.2">
      <c r="A17" s="108">
        <v>8</v>
      </c>
      <c r="B17" s="109" t="s">
        <v>338</v>
      </c>
      <c r="C17" s="199">
        <v>0</v>
      </c>
      <c r="D17" s="199">
        <v>0</v>
      </c>
      <c r="E17" s="199">
        <v>0</v>
      </c>
      <c r="F17" s="199">
        <v>0</v>
      </c>
      <c r="G17" s="199">
        <v>0</v>
      </c>
    </row>
    <row r="18" spans="1:7" s="105" customFormat="1" ht="25.5" x14ac:dyDescent="0.2">
      <c r="A18" s="106">
        <v>9</v>
      </c>
      <c r="B18" s="107" t="s">
        <v>420</v>
      </c>
      <c r="C18" s="196">
        <v>0</v>
      </c>
      <c r="D18" s="196">
        <v>31737.816989999999</v>
      </c>
      <c r="E18" s="196">
        <v>8043.5606900000002</v>
      </c>
      <c r="F18" s="196">
        <v>39781.377679999998</v>
      </c>
      <c r="G18" s="196">
        <v>33802.569680000001</v>
      </c>
    </row>
    <row r="19" spans="1:7" s="105" customFormat="1" ht="25.5" x14ac:dyDescent="0.2">
      <c r="A19" s="110">
        <v>10</v>
      </c>
      <c r="B19" s="111" t="s">
        <v>421</v>
      </c>
      <c r="C19" s="197">
        <v>0</v>
      </c>
      <c r="D19" s="197">
        <v>31737.816989999999</v>
      </c>
      <c r="E19" s="197">
        <v>0</v>
      </c>
      <c r="F19" s="197">
        <v>31737.816989999999</v>
      </c>
      <c r="G19" s="197">
        <v>31420.438989999999</v>
      </c>
    </row>
    <row r="20" spans="1:7" s="105" customFormat="1" ht="25.5" hidden="1" x14ac:dyDescent="0.2">
      <c r="A20" s="108">
        <v>11</v>
      </c>
      <c r="B20" s="109" t="s">
        <v>934</v>
      </c>
      <c r="C20" s="199">
        <v>0</v>
      </c>
      <c r="D20" s="199">
        <v>0</v>
      </c>
      <c r="E20" s="199">
        <v>0</v>
      </c>
      <c r="F20" s="199">
        <v>0</v>
      </c>
      <c r="G20" s="199">
        <v>0</v>
      </c>
    </row>
    <row r="21" spans="1:7" s="105" customFormat="1" ht="25.5" x14ac:dyDescent="0.2">
      <c r="A21" s="108">
        <v>12</v>
      </c>
      <c r="B21" s="109" t="s">
        <v>395</v>
      </c>
      <c r="C21" s="199">
        <v>0</v>
      </c>
      <c r="D21" s="198">
        <v>31737.816989999999</v>
      </c>
      <c r="E21" s="198">
        <v>0</v>
      </c>
      <c r="F21" s="199">
        <v>31737.816989999999</v>
      </c>
      <c r="G21" s="198">
        <v>31420.438989999999</v>
      </c>
    </row>
    <row r="22" spans="1:7" s="105" customFormat="1" ht="38.25" hidden="1" x14ac:dyDescent="0.2">
      <c r="A22" s="108">
        <v>13</v>
      </c>
      <c r="B22" s="109" t="s">
        <v>320</v>
      </c>
      <c r="C22" s="199">
        <v>0</v>
      </c>
      <c r="D22" s="199">
        <v>0</v>
      </c>
      <c r="E22" s="199">
        <v>0</v>
      </c>
      <c r="F22" s="199">
        <v>0</v>
      </c>
      <c r="G22" s="199">
        <v>0</v>
      </c>
    </row>
    <row r="23" spans="1:7" s="105" customFormat="1" ht="38.25" hidden="1" x14ac:dyDescent="0.2">
      <c r="A23" s="108">
        <v>14</v>
      </c>
      <c r="B23" s="109" t="s">
        <v>321</v>
      </c>
      <c r="C23" s="199">
        <v>0</v>
      </c>
      <c r="D23" s="199">
        <v>0</v>
      </c>
      <c r="E23" s="199">
        <v>0</v>
      </c>
      <c r="F23" s="199">
        <v>0</v>
      </c>
      <c r="G23" s="199">
        <v>0</v>
      </c>
    </row>
    <row r="24" spans="1:7" s="105" customFormat="1" ht="51" hidden="1" x14ac:dyDescent="0.2">
      <c r="A24" s="108">
        <v>16</v>
      </c>
      <c r="B24" s="109" t="s">
        <v>1121</v>
      </c>
      <c r="C24" s="199">
        <v>0</v>
      </c>
      <c r="D24" s="199">
        <v>0</v>
      </c>
      <c r="E24" s="199">
        <v>0</v>
      </c>
      <c r="F24" s="199">
        <v>0</v>
      </c>
      <c r="G24" s="199">
        <v>0</v>
      </c>
    </row>
    <row r="25" spans="1:7" s="105" customFormat="1" ht="38.25" hidden="1" x14ac:dyDescent="0.2">
      <c r="A25" s="108">
        <v>16</v>
      </c>
      <c r="B25" s="109" t="s">
        <v>323</v>
      </c>
      <c r="C25" s="199">
        <v>0</v>
      </c>
      <c r="D25" s="199">
        <v>0</v>
      </c>
      <c r="E25" s="199">
        <v>0</v>
      </c>
      <c r="F25" s="199">
        <v>0</v>
      </c>
      <c r="G25" s="199">
        <v>0</v>
      </c>
    </row>
    <row r="26" spans="1:7" s="105" customFormat="1" ht="51" hidden="1" x14ac:dyDescent="0.2">
      <c r="A26" s="108">
        <v>17</v>
      </c>
      <c r="B26" s="109" t="s">
        <v>324</v>
      </c>
      <c r="C26" s="199">
        <v>0</v>
      </c>
      <c r="D26" s="199">
        <v>0</v>
      </c>
      <c r="E26" s="199">
        <v>0</v>
      </c>
      <c r="F26" s="199">
        <v>0</v>
      </c>
      <c r="G26" s="199">
        <v>0</v>
      </c>
    </row>
    <row r="27" spans="1:7" s="105" customFormat="1" ht="38.25" hidden="1" x14ac:dyDescent="0.2">
      <c r="A27" s="108">
        <v>18</v>
      </c>
      <c r="B27" s="109" t="s">
        <v>325</v>
      </c>
      <c r="C27" s="199">
        <v>0</v>
      </c>
      <c r="D27" s="199">
        <v>0</v>
      </c>
      <c r="E27" s="199">
        <v>0</v>
      </c>
      <c r="F27" s="199">
        <v>0</v>
      </c>
      <c r="G27" s="199">
        <v>0</v>
      </c>
    </row>
    <row r="28" spans="1:7" s="105" customFormat="1" ht="25.5" hidden="1" x14ac:dyDescent="0.2">
      <c r="A28" s="108">
        <v>19</v>
      </c>
      <c r="B28" s="109" t="s">
        <v>326</v>
      </c>
      <c r="C28" s="199">
        <v>0</v>
      </c>
      <c r="D28" s="199">
        <v>0</v>
      </c>
      <c r="E28" s="199">
        <v>0</v>
      </c>
      <c r="F28" s="199">
        <v>0</v>
      </c>
      <c r="G28" s="199">
        <v>0</v>
      </c>
    </row>
    <row r="29" spans="1:7" s="105" customFormat="1" ht="25.5" hidden="1" x14ac:dyDescent="0.2">
      <c r="A29" s="108">
        <v>20</v>
      </c>
      <c r="B29" s="109" t="s">
        <v>936</v>
      </c>
      <c r="C29" s="199">
        <v>0</v>
      </c>
      <c r="D29" s="199">
        <v>0</v>
      </c>
      <c r="E29" s="199">
        <v>0</v>
      </c>
      <c r="F29" s="199">
        <v>0</v>
      </c>
      <c r="G29" s="199">
        <v>0</v>
      </c>
    </row>
    <row r="30" spans="1:7" s="105" customFormat="1" ht="12.75" hidden="1" x14ac:dyDescent="0.2">
      <c r="A30" s="108">
        <v>21</v>
      </c>
      <c r="B30" s="109" t="s">
        <v>422</v>
      </c>
      <c r="C30" s="199">
        <v>0</v>
      </c>
      <c r="D30" s="199">
        <v>0</v>
      </c>
      <c r="E30" s="199">
        <v>0</v>
      </c>
      <c r="F30" s="199">
        <v>0</v>
      </c>
      <c r="G30" s="199">
        <v>0</v>
      </c>
    </row>
    <row r="31" spans="1:7" s="105" customFormat="1" ht="25.5" hidden="1" x14ac:dyDescent="0.2">
      <c r="A31" s="110">
        <v>22</v>
      </c>
      <c r="B31" s="111" t="s">
        <v>423</v>
      </c>
      <c r="C31" s="197">
        <v>0</v>
      </c>
      <c r="D31" s="197">
        <v>0</v>
      </c>
      <c r="E31" s="197">
        <v>0</v>
      </c>
      <c r="F31" s="197">
        <v>0</v>
      </c>
      <c r="G31" s="197">
        <v>0</v>
      </c>
    </row>
    <row r="32" spans="1:7" s="105" customFormat="1" ht="12.75" hidden="1" x14ac:dyDescent="0.2">
      <c r="A32" s="108">
        <v>23</v>
      </c>
      <c r="B32" s="109" t="s">
        <v>327</v>
      </c>
      <c r="C32" s="199">
        <v>0</v>
      </c>
      <c r="D32" s="199">
        <v>0</v>
      </c>
      <c r="E32" s="199">
        <v>0</v>
      </c>
      <c r="F32" s="199">
        <v>0</v>
      </c>
      <c r="G32" s="199">
        <v>0</v>
      </c>
    </row>
    <row r="33" spans="1:7" s="105" customFormat="1" ht="38.25" hidden="1" x14ac:dyDescent="0.2">
      <c r="A33" s="108">
        <v>24</v>
      </c>
      <c r="B33" s="109" t="s">
        <v>1050</v>
      </c>
      <c r="C33" s="199">
        <v>0</v>
      </c>
      <c r="D33" s="199">
        <v>0</v>
      </c>
      <c r="E33" s="199">
        <v>0</v>
      </c>
      <c r="F33" s="199">
        <v>0</v>
      </c>
      <c r="G33" s="199">
        <v>0</v>
      </c>
    </row>
    <row r="34" spans="1:7" s="105" customFormat="1" ht="38.25" hidden="1" x14ac:dyDescent="0.2">
      <c r="A34" s="108">
        <v>25</v>
      </c>
      <c r="B34" s="109" t="s">
        <v>1073</v>
      </c>
      <c r="C34" s="199">
        <v>0</v>
      </c>
      <c r="D34" s="199">
        <v>0</v>
      </c>
      <c r="E34" s="199">
        <v>0</v>
      </c>
      <c r="F34" s="199">
        <v>0</v>
      </c>
      <c r="G34" s="199">
        <v>0</v>
      </c>
    </row>
    <row r="35" spans="1:7" s="105" customFormat="1" ht="25.5" hidden="1" x14ac:dyDescent="0.2">
      <c r="A35" s="108">
        <v>26</v>
      </c>
      <c r="B35" s="109" t="s">
        <v>345</v>
      </c>
      <c r="C35" s="199">
        <v>0</v>
      </c>
      <c r="D35" s="199">
        <v>0</v>
      </c>
      <c r="E35" s="199">
        <v>0</v>
      </c>
      <c r="F35" s="199">
        <v>0</v>
      </c>
      <c r="G35" s="199">
        <v>0</v>
      </c>
    </row>
    <row r="36" spans="1:7" s="105" customFormat="1" ht="38.25" hidden="1" x14ac:dyDescent="0.2">
      <c r="A36" s="108">
        <v>27</v>
      </c>
      <c r="B36" s="109" t="s">
        <v>346</v>
      </c>
      <c r="C36" s="199">
        <v>0</v>
      </c>
      <c r="D36" s="199">
        <v>0</v>
      </c>
      <c r="E36" s="199">
        <v>0</v>
      </c>
      <c r="F36" s="199">
        <v>0</v>
      </c>
      <c r="G36" s="199">
        <v>0</v>
      </c>
    </row>
    <row r="37" spans="1:7" s="105" customFormat="1" ht="12.75" hidden="1" x14ac:dyDescent="0.2">
      <c r="A37" s="108">
        <v>28</v>
      </c>
      <c r="B37" s="112" t="s">
        <v>347</v>
      </c>
      <c r="C37" s="199">
        <v>0</v>
      </c>
      <c r="D37" s="199">
        <v>0</v>
      </c>
      <c r="E37" s="199">
        <v>0</v>
      </c>
      <c r="F37" s="199">
        <v>0</v>
      </c>
      <c r="G37" s="199">
        <v>0</v>
      </c>
    </row>
    <row r="38" spans="1:7" s="105" customFormat="1" ht="38.25" hidden="1" x14ac:dyDescent="0.2">
      <c r="A38" s="108">
        <v>29</v>
      </c>
      <c r="B38" s="109" t="s">
        <v>1052</v>
      </c>
      <c r="C38" s="199">
        <v>0</v>
      </c>
      <c r="D38" s="199">
        <v>0</v>
      </c>
      <c r="E38" s="199">
        <v>0</v>
      </c>
      <c r="F38" s="199">
        <v>0</v>
      </c>
      <c r="G38" s="199">
        <v>0</v>
      </c>
    </row>
    <row r="39" spans="1:7" s="105" customFormat="1" ht="12.75" hidden="1" x14ac:dyDescent="0.2">
      <c r="A39" s="108">
        <v>30</v>
      </c>
      <c r="B39" s="109" t="s">
        <v>422</v>
      </c>
      <c r="C39" s="199">
        <v>0</v>
      </c>
      <c r="D39" s="199">
        <v>0</v>
      </c>
      <c r="E39" s="199">
        <v>0</v>
      </c>
      <c r="F39" s="199">
        <v>0</v>
      </c>
      <c r="G39" s="199">
        <v>0</v>
      </c>
    </row>
    <row r="40" spans="1:7" s="105" customFormat="1" ht="12.75" x14ac:dyDescent="0.2">
      <c r="A40" s="110">
        <v>31</v>
      </c>
      <c r="B40" s="111" t="s">
        <v>424</v>
      </c>
      <c r="C40" s="197">
        <v>0</v>
      </c>
      <c r="D40" s="197">
        <v>0</v>
      </c>
      <c r="E40" s="197">
        <v>8043.5606900000002</v>
      </c>
      <c r="F40" s="197">
        <v>8043.5606900000002</v>
      </c>
      <c r="G40" s="197">
        <v>2382.1306900000004</v>
      </c>
    </row>
    <row r="41" spans="1:7" s="105" customFormat="1" ht="25.5" hidden="1" x14ac:dyDescent="0.2">
      <c r="A41" s="108">
        <v>32</v>
      </c>
      <c r="B41" s="109" t="s">
        <v>425</v>
      </c>
      <c r="C41" s="199">
        <v>0</v>
      </c>
      <c r="D41" s="199">
        <v>0</v>
      </c>
      <c r="E41" s="199">
        <v>0</v>
      </c>
      <c r="F41" s="199">
        <v>0</v>
      </c>
      <c r="G41" s="199">
        <v>0</v>
      </c>
    </row>
    <row r="42" spans="1:7" s="105" customFormat="1" ht="12.75" x14ac:dyDescent="0.2">
      <c r="A42" s="108">
        <v>33</v>
      </c>
      <c r="B42" s="109" t="s">
        <v>329</v>
      </c>
      <c r="C42" s="199">
        <v>0</v>
      </c>
      <c r="D42" s="199">
        <v>0</v>
      </c>
      <c r="E42" s="198">
        <v>7733.3105700000006</v>
      </c>
      <c r="F42" s="199">
        <v>7733.3105700000006</v>
      </c>
      <c r="G42" s="198">
        <v>2335.1175700000003</v>
      </c>
    </row>
    <row r="43" spans="1:7" s="105" customFormat="1" ht="12.75" hidden="1" x14ac:dyDescent="0.2">
      <c r="A43" s="108">
        <v>34</v>
      </c>
      <c r="B43" s="109" t="s">
        <v>951</v>
      </c>
      <c r="C43" s="199">
        <v>0</v>
      </c>
      <c r="D43" s="199">
        <v>0</v>
      </c>
      <c r="E43" s="198">
        <v>0</v>
      </c>
      <c r="F43" s="199">
        <v>0</v>
      </c>
      <c r="G43" s="198">
        <v>0</v>
      </c>
    </row>
    <row r="44" spans="1:7" s="105" customFormat="1" ht="51" hidden="1" x14ac:dyDescent="0.2">
      <c r="A44" s="108">
        <v>35</v>
      </c>
      <c r="B44" s="109" t="s">
        <v>952</v>
      </c>
      <c r="C44" s="199">
        <v>0</v>
      </c>
      <c r="D44" s="199">
        <v>0</v>
      </c>
      <c r="E44" s="198">
        <v>0</v>
      </c>
      <c r="F44" s="199">
        <v>0</v>
      </c>
      <c r="G44" s="198">
        <v>0</v>
      </c>
    </row>
    <row r="45" spans="1:7" s="105" customFormat="1" ht="12.75" hidden="1" x14ac:dyDescent="0.2">
      <c r="A45" s="108">
        <v>36</v>
      </c>
      <c r="B45" s="109" t="s">
        <v>330</v>
      </c>
      <c r="C45" s="199">
        <v>0</v>
      </c>
      <c r="D45" s="199">
        <v>0</v>
      </c>
      <c r="E45" s="198">
        <v>0</v>
      </c>
      <c r="F45" s="199">
        <v>0</v>
      </c>
      <c r="G45" s="198">
        <v>0</v>
      </c>
    </row>
    <row r="46" spans="1:7" s="105" customFormat="1" ht="12.75" hidden="1" x14ac:dyDescent="0.2">
      <c r="A46" s="108">
        <v>37</v>
      </c>
      <c r="B46" s="109" t="s">
        <v>1068</v>
      </c>
      <c r="C46" s="199">
        <v>0</v>
      </c>
      <c r="D46" s="199">
        <v>0</v>
      </c>
      <c r="E46" s="198">
        <v>0</v>
      </c>
      <c r="F46" s="199">
        <v>0</v>
      </c>
      <c r="G46" s="198">
        <v>0</v>
      </c>
    </row>
    <row r="47" spans="1:7" s="105" customFormat="1" ht="12.75" x14ac:dyDescent="0.2">
      <c r="A47" s="108">
        <v>38</v>
      </c>
      <c r="B47" s="109" t="s">
        <v>331</v>
      </c>
      <c r="C47" s="199">
        <v>0</v>
      </c>
      <c r="D47" s="199">
        <v>0</v>
      </c>
      <c r="E47" s="198">
        <v>310.25012000000004</v>
      </c>
      <c r="F47" s="199">
        <v>310.25012000000004</v>
      </c>
      <c r="G47" s="198">
        <v>47.013119999999994</v>
      </c>
    </row>
    <row r="48" spans="1:7" s="105" customFormat="1" ht="12.75" hidden="1" x14ac:dyDescent="0.2">
      <c r="A48" s="106">
        <v>39</v>
      </c>
      <c r="B48" s="107" t="s">
        <v>426</v>
      </c>
      <c r="C48" s="196">
        <v>0</v>
      </c>
      <c r="D48" s="196">
        <v>0</v>
      </c>
      <c r="E48" s="196">
        <v>0</v>
      </c>
      <c r="F48" s="196">
        <v>0</v>
      </c>
      <c r="G48" s="196">
        <v>0</v>
      </c>
    </row>
    <row r="49" spans="1:7" s="105" customFormat="1" ht="12.75" hidden="1" x14ac:dyDescent="0.2">
      <c r="A49" s="106">
        <v>40</v>
      </c>
      <c r="B49" s="107" t="s">
        <v>1104</v>
      </c>
      <c r="C49" s="196">
        <v>0</v>
      </c>
      <c r="D49" s="196">
        <v>0</v>
      </c>
      <c r="E49" s="196">
        <v>0</v>
      </c>
      <c r="F49" s="196">
        <v>0</v>
      </c>
      <c r="G49" s="196">
        <v>0</v>
      </c>
    </row>
    <row r="50" spans="1:7" s="105" customFormat="1" ht="12.75" hidden="1" x14ac:dyDescent="0.2">
      <c r="A50" s="106">
        <v>41</v>
      </c>
      <c r="B50" s="107" t="s">
        <v>427</v>
      </c>
      <c r="C50" s="196">
        <v>0</v>
      </c>
      <c r="D50" s="196">
        <v>0</v>
      </c>
      <c r="E50" s="196">
        <v>0</v>
      </c>
      <c r="F50" s="196">
        <v>0</v>
      </c>
      <c r="G50" s="196">
        <v>0</v>
      </c>
    </row>
    <row r="51" spans="1:7" s="105" customFormat="1" ht="25.5" x14ac:dyDescent="0.2">
      <c r="A51" s="103">
        <v>42</v>
      </c>
      <c r="B51" s="104" t="s">
        <v>428</v>
      </c>
      <c r="C51" s="201">
        <v>0</v>
      </c>
      <c r="D51" s="201">
        <v>0</v>
      </c>
      <c r="E51" s="201">
        <v>1414.0904599999999</v>
      </c>
      <c r="F51" s="201">
        <v>1414.0904599999999</v>
      </c>
      <c r="G51" s="201">
        <v>1414.0904599999999</v>
      </c>
    </row>
    <row r="52" spans="1:7" s="105" customFormat="1" ht="25.5" x14ac:dyDescent="0.2">
      <c r="A52" s="106">
        <v>43</v>
      </c>
      <c r="B52" s="107" t="s">
        <v>429</v>
      </c>
      <c r="C52" s="196">
        <v>0</v>
      </c>
      <c r="D52" s="196">
        <v>0</v>
      </c>
      <c r="E52" s="196">
        <v>1414.0904599999999</v>
      </c>
      <c r="F52" s="196">
        <v>1414.0904599999999</v>
      </c>
      <c r="G52" s="196">
        <v>1414.0904599999999</v>
      </c>
    </row>
    <row r="53" spans="1:7" s="105" customFormat="1" ht="12.75" hidden="1" x14ac:dyDescent="0.2">
      <c r="A53" s="110">
        <v>44</v>
      </c>
      <c r="B53" s="111" t="s">
        <v>430</v>
      </c>
      <c r="C53" s="197">
        <v>0</v>
      </c>
      <c r="D53" s="197">
        <v>0</v>
      </c>
      <c r="E53" s="197">
        <v>0</v>
      </c>
      <c r="F53" s="197">
        <v>0</v>
      </c>
      <c r="G53" s="197">
        <v>0</v>
      </c>
    </row>
    <row r="54" spans="1:7" s="105" customFormat="1" ht="12.75" hidden="1" x14ac:dyDescent="0.2">
      <c r="A54" s="108">
        <v>45</v>
      </c>
      <c r="B54" s="109" t="s">
        <v>399</v>
      </c>
      <c r="C54" s="199">
        <v>0</v>
      </c>
      <c r="D54" s="199">
        <v>0</v>
      </c>
      <c r="E54" s="199">
        <v>0</v>
      </c>
      <c r="F54" s="199">
        <v>0</v>
      </c>
      <c r="G54" s="199">
        <v>0</v>
      </c>
    </row>
    <row r="55" spans="1:7" s="105" customFormat="1" ht="38.25" hidden="1" x14ac:dyDescent="0.2">
      <c r="A55" s="108">
        <v>46</v>
      </c>
      <c r="B55" s="109" t="s">
        <v>378</v>
      </c>
      <c r="C55" s="199">
        <v>0</v>
      </c>
      <c r="D55" s="199">
        <v>0</v>
      </c>
      <c r="E55" s="199">
        <v>0</v>
      </c>
      <c r="F55" s="199">
        <v>0</v>
      </c>
      <c r="G55" s="199">
        <v>0</v>
      </c>
    </row>
    <row r="56" spans="1:7" s="105" customFormat="1" ht="25.5" hidden="1" x14ac:dyDescent="0.2">
      <c r="A56" s="108">
        <v>47</v>
      </c>
      <c r="B56" s="109" t="s">
        <v>379</v>
      </c>
      <c r="C56" s="199">
        <v>0</v>
      </c>
      <c r="D56" s="199">
        <v>0</v>
      </c>
      <c r="E56" s="199">
        <v>0</v>
      </c>
      <c r="F56" s="199">
        <v>0</v>
      </c>
      <c r="G56" s="199">
        <v>0</v>
      </c>
    </row>
    <row r="57" spans="1:7" s="105" customFormat="1" ht="12.75" hidden="1" x14ac:dyDescent="0.2">
      <c r="A57" s="108">
        <v>48</v>
      </c>
      <c r="B57" s="109" t="s">
        <v>422</v>
      </c>
      <c r="C57" s="199">
        <v>0</v>
      </c>
      <c r="D57" s="199">
        <v>0</v>
      </c>
      <c r="E57" s="199">
        <v>0</v>
      </c>
      <c r="F57" s="199">
        <v>0</v>
      </c>
      <c r="G57" s="199">
        <v>0</v>
      </c>
    </row>
    <row r="58" spans="1:7" s="105" customFormat="1" ht="25.5" x14ac:dyDescent="0.2">
      <c r="A58" s="110">
        <v>49</v>
      </c>
      <c r="B58" s="111" t="s">
        <v>431</v>
      </c>
      <c r="C58" s="197">
        <v>0</v>
      </c>
      <c r="D58" s="197">
        <v>0</v>
      </c>
      <c r="E58" s="197">
        <v>395.90319</v>
      </c>
      <c r="F58" s="197">
        <v>395.90319</v>
      </c>
      <c r="G58" s="197">
        <v>395.90319</v>
      </c>
    </row>
    <row r="59" spans="1:7" s="105" customFormat="1" ht="25.5" hidden="1" x14ac:dyDescent="0.2">
      <c r="A59" s="108">
        <v>50</v>
      </c>
      <c r="B59" s="109" t="s">
        <v>397</v>
      </c>
      <c r="C59" s="199">
        <v>0</v>
      </c>
      <c r="D59" s="199">
        <v>0</v>
      </c>
      <c r="E59" s="199">
        <v>0</v>
      </c>
      <c r="F59" s="199">
        <v>0</v>
      </c>
      <c r="G59" s="199">
        <v>0</v>
      </c>
    </row>
    <row r="60" spans="1:7" s="105" customFormat="1" ht="12.75" x14ac:dyDescent="0.2">
      <c r="A60" s="108">
        <v>51</v>
      </c>
      <c r="B60" s="109" t="s">
        <v>380</v>
      </c>
      <c r="C60" s="199">
        <v>0</v>
      </c>
      <c r="D60" s="199">
        <v>0</v>
      </c>
      <c r="E60" s="198">
        <v>395.90319</v>
      </c>
      <c r="F60" s="199">
        <v>395.90319</v>
      </c>
      <c r="G60" s="198">
        <v>395.90319</v>
      </c>
    </row>
    <row r="61" spans="1:7" s="105" customFormat="1" ht="25.5" hidden="1" x14ac:dyDescent="0.2">
      <c r="A61" s="108">
        <v>52</v>
      </c>
      <c r="B61" s="109" t="s">
        <v>372</v>
      </c>
      <c r="C61" s="199">
        <v>0</v>
      </c>
      <c r="D61" s="199">
        <v>0</v>
      </c>
      <c r="E61" s="199">
        <v>0</v>
      </c>
      <c r="F61" s="199">
        <v>0</v>
      </c>
      <c r="G61" s="199">
        <v>0</v>
      </c>
    </row>
    <row r="62" spans="1:7" s="105" customFormat="1" ht="12.75" hidden="1" x14ac:dyDescent="0.2">
      <c r="A62" s="108">
        <v>53</v>
      </c>
      <c r="B62" s="109" t="s">
        <v>373</v>
      </c>
      <c r="C62" s="199">
        <v>0</v>
      </c>
      <c r="D62" s="199">
        <v>0</v>
      </c>
      <c r="E62" s="199">
        <v>0</v>
      </c>
      <c r="F62" s="199">
        <v>0</v>
      </c>
      <c r="G62" s="199">
        <v>0</v>
      </c>
    </row>
    <row r="63" spans="1:7" s="105" customFormat="1" ht="12.75" hidden="1" x14ac:dyDescent="0.2">
      <c r="A63" s="108">
        <v>54</v>
      </c>
      <c r="B63" s="109" t="s">
        <v>398</v>
      </c>
      <c r="C63" s="199">
        <v>0</v>
      </c>
      <c r="D63" s="199">
        <v>0</v>
      </c>
      <c r="E63" s="199">
        <v>0</v>
      </c>
      <c r="F63" s="199">
        <v>0</v>
      </c>
      <c r="G63" s="199">
        <v>0</v>
      </c>
    </row>
    <row r="64" spans="1:7" s="105" customFormat="1" ht="12.75" hidden="1" x14ac:dyDescent="0.2">
      <c r="A64" s="108">
        <v>55</v>
      </c>
      <c r="B64" s="109" t="s">
        <v>375</v>
      </c>
      <c r="C64" s="199">
        <v>0</v>
      </c>
      <c r="D64" s="199">
        <v>0</v>
      </c>
      <c r="E64" s="199">
        <v>0</v>
      </c>
      <c r="F64" s="199">
        <v>0</v>
      </c>
      <c r="G64" s="199">
        <v>0</v>
      </c>
    </row>
    <row r="65" spans="1:7" s="105" customFormat="1" ht="12.75" hidden="1" x14ac:dyDescent="0.2">
      <c r="A65" s="108">
        <v>56</v>
      </c>
      <c r="B65" s="109" t="s">
        <v>422</v>
      </c>
      <c r="C65" s="199">
        <v>0</v>
      </c>
      <c r="D65" s="199">
        <v>0</v>
      </c>
      <c r="E65" s="199">
        <v>0</v>
      </c>
      <c r="F65" s="199">
        <v>0</v>
      </c>
      <c r="G65" s="199">
        <v>0</v>
      </c>
    </row>
    <row r="66" spans="1:7" s="105" customFormat="1" ht="25.5" hidden="1" x14ac:dyDescent="0.2">
      <c r="A66" s="110">
        <v>57</v>
      </c>
      <c r="B66" s="111" t="s">
        <v>432</v>
      </c>
      <c r="C66" s="197">
        <v>0</v>
      </c>
      <c r="D66" s="197">
        <v>0</v>
      </c>
      <c r="E66" s="197">
        <v>0</v>
      </c>
      <c r="F66" s="197">
        <v>0</v>
      </c>
      <c r="G66" s="197">
        <v>0</v>
      </c>
    </row>
    <row r="67" spans="1:7" s="105" customFormat="1" ht="12.75" hidden="1" x14ac:dyDescent="0.2">
      <c r="A67" s="108">
        <v>58</v>
      </c>
      <c r="B67" s="109" t="s">
        <v>433</v>
      </c>
      <c r="C67" s="199">
        <v>0</v>
      </c>
      <c r="D67" s="199">
        <v>0</v>
      </c>
      <c r="E67" s="199">
        <v>0</v>
      </c>
      <c r="F67" s="199">
        <v>0</v>
      </c>
      <c r="G67" s="199">
        <v>0</v>
      </c>
    </row>
    <row r="68" spans="1:7" s="105" customFormat="1" ht="12.75" hidden="1" x14ac:dyDescent="0.2">
      <c r="A68" s="108">
        <v>59</v>
      </c>
      <c r="B68" s="109" t="s">
        <v>434</v>
      </c>
      <c r="C68" s="199">
        <v>0</v>
      </c>
      <c r="D68" s="199">
        <v>0</v>
      </c>
      <c r="E68" s="199">
        <v>0</v>
      </c>
      <c r="F68" s="199">
        <v>0</v>
      </c>
      <c r="G68" s="199">
        <v>0</v>
      </c>
    </row>
    <row r="69" spans="1:7" s="105" customFormat="1" ht="12.75" hidden="1" x14ac:dyDescent="0.2">
      <c r="A69" s="108">
        <v>60</v>
      </c>
      <c r="B69" s="109" t="s">
        <v>422</v>
      </c>
      <c r="C69" s="199">
        <v>0</v>
      </c>
      <c r="D69" s="199">
        <v>0</v>
      </c>
      <c r="E69" s="199">
        <v>0</v>
      </c>
      <c r="F69" s="199">
        <v>0</v>
      </c>
      <c r="G69" s="199">
        <v>0</v>
      </c>
    </row>
    <row r="70" spans="1:7" s="105" customFormat="1" ht="12.75" x14ac:dyDescent="0.2">
      <c r="A70" s="110">
        <v>61</v>
      </c>
      <c r="B70" s="111" t="s">
        <v>435</v>
      </c>
      <c r="C70" s="197">
        <v>0</v>
      </c>
      <c r="D70" s="197">
        <v>0</v>
      </c>
      <c r="E70" s="197">
        <v>1018.1872699999999</v>
      </c>
      <c r="F70" s="197">
        <v>1018.1872699999999</v>
      </c>
      <c r="G70" s="197">
        <v>1018.1872699999999</v>
      </c>
    </row>
    <row r="71" spans="1:7" s="105" customFormat="1" ht="25.5" hidden="1" x14ac:dyDescent="0.2">
      <c r="A71" s="108">
        <v>62</v>
      </c>
      <c r="B71" s="109" t="s">
        <v>384</v>
      </c>
      <c r="C71" s="199">
        <v>0</v>
      </c>
      <c r="D71" s="199">
        <v>0</v>
      </c>
      <c r="E71" s="198">
        <v>0</v>
      </c>
      <c r="F71" s="199">
        <v>0</v>
      </c>
      <c r="G71" s="198">
        <v>0</v>
      </c>
    </row>
    <row r="72" spans="1:7" s="105" customFormat="1" ht="25.5" x14ac:dyDescent="0.2">
      <c r="A72" s="108">
        <v>63</v>
      </c>
      <c r="B72" s="109" t="s">
        <v>401</v>
      </c>
      <c r="C72" s="199">
        <v>0</v>
      </c>
      <c r="D72" s="199">
        <v>0</v>
      </c>
      <c r="E72" s="198">
        <v>8.3130600000000001</v>
      </c>
      <c r="F72" s="199">
        <v>8.3130600000000001</v>
      </c>
      <c r="G72" s="198">
        <v>8.3130600000000001</v>
      </c>
    </row>
    <row r="73" spans="1:7" s="105" customFormat="1" ht="12.75" hidden="1" x14ac:dyDescent="0.2">
      <c r="A73" s="108">
        <v>64</v>
      </c>
      <c r="B73" s="109" t="s">
        <v>394</v>
      </c>
      <c r="C73" s="199">
        <v>0</v>
      </c>
      <c r="D73" s="199">
        <v>0</v>
      </c>
      <c r="E73" s="198">
        <v>0</v>
      </c>
      <c r="F73" s="199">
        <v>0</v>
      </c>
      <c r="G73" s="198">
        <v>0</v>
      </c>
    </row>
    <row r="74" spans="1:7" s="105" customFormat="1" ht="12.75" hidden="1" x14ac:dyDescent="0.2">
      <c r="A74" s="108">
        <v>65</v>
      </c>
      <c r="B74" s="109" t="s">
        <v>386</v>
      </c>
      <c r="C74" s="199">
        <v>0</v>
      </c>
      <c r="D74" s="199">
        <v>0</v>
      </c>
      <c r="E74" s="199">
        <v>0</v>
      </c>
      <c r="F74" s="199">
        <v>0</v>
      </c>
      <c r="G74" s="199">
        <v>0</v>
      </c>
    </row>
    <row r="75" spans="1:7" s="105" customFormat="1" ht="25.5" hidden="1" x14ac:dyDescent="0.2">
      <c r="A75" s="108">
        <v>66</v>
      </c>
      <c r="B75" s="109" t="s">
        <v>387</v>
      </c>
      <c r="C75" s="199">
        <v>0</v>
      </c>
      <c r="D75" s="199">
        <v>0</v>
      </c>
      <c r="E75" s="199">
        <v>0</v>
      </c>
      <c r="F75" s="199">
        <v>0</v>
      </c>
      <c r="G75" s="199">
        <v>0</v>
      </c>
    </row>
    <row r="76" spans="1:7" s="105" customFormat="1" ht="25.5" hidden="1" x14ac:dyDescent="0.2">
      <c r="A76" s="108">
        <v>67</v>
      </c>
      <c r="B76" s="109" t="s">
        <v>388</v>
      </c>
      <c r="C76" s="199">
        <v>0</v>
      </c>
      <c r="D76" s="199">
        <v>0</v>
      </c>
      <c r="E76" s="199">
        <v>0</v>
      </c>
      <c r="F76" s="199">
        <v>0</v>
      </c>
      <c r="G76" s="199">
        <v>0</v>
      </c>
    </row>
    <row r="77" spans="1:7" s="105" customFormat="1" ht="38.25" hidden="1" x14ac:dyDescent="0.2">
      <c r="A77" s="108">
        <v>68</v>
      </c>
      <c r="B77" s="109" t="s">
        <v>389</v>
      </c>
      <c r="C77" s="199">
        <v>0</v>
      </c>
      <c r="D77" s="199">
        <v>0</v>
      </c>
      <c r="E77" s="199">
        <v>0</v>
      </c>
      <c r="F77" s="199">
        <v>0</v>
      </c>
      <c r="G77" s="199">
        <v>0</v>
      </c>
    </row>
    <row r="78" spans="1:7" s="105" customFormat="1" ht="12.75" hidden="1" x14ac:dyDescent="0.2">
      <c r="A78" s="108">
        <v>69</v>
      </c>
      <c r="B78" s="109" t="s">
        <v>390</v>
      </c>
      <c r="C78" s="199">
        <v>0</v>
      </c>
      <c r="D78" s="199">
        <v>0</v>
      </c>
      <c r="E78" s="199">
        <v>0</v>
      </c>
      <c r="F78" s="199">
        <v>0</v>
      </c>
      <c r="G78" s="199">
        <v>0</v>
      </c>
    </row>
    <row r="79" spans="1:7" s="105" customFormat="1" ht="12.75" hidden="1" x14ac:dyDescent="0.2">
      <c r="A79" s="108">
        <v>70</v>
      </c>
      <c r="B79" s="109" t="s">
        <v>391</v>
      </c>
      <c r="C79" s="199">
        <v>0</v>
      </c>
      <c r="D79" s="199">
        <v>0</v>
      </c>
      <c r="E79" s="199">
        <v>0</v>
      </c>
      <c r="F79" s="199">
        <v>0</v>
      </c>
      <c r="G79" s="199">
        <v>0</v>
      </c>
    </row>
    <row r="80" spans="1:7" s="105" customFormat="1" ht="12.75" hidden="1" x14ac:dyDescent="0.2">
      <c r="A80" s="108">
        <v>71</v>
      </c>
      <c r="B80" s="109" t="s">
        <v>392</v>
      </c>
      <c r="C80" s="199">
        <v>0</v>
      </c>
      <c r="D80" s="199">
        <v>0</v>
      </c>
      <c r="E80" s="199">
        <v>0</v>
      </c>
      <c r="F80" s="199">
        <v>0</v>
      </c>
      <c r="G80" s="199">
        <v>0</v>
      </c>
    </row>
    <row r="81" spans="1:7" s="105" customFormat="1" ht="12.75" hidden="1" x14ac:dyDescent="0.2">
      <c r="A81" s="108">
        <v>72</v>
      </c>
      <c r="B81" s="109" t="s">
        <v>393</v>
      </c>
      <c r="C81" s="199">
        <v>0</v>
      </c>
      <c r="D81" s="199">
        <v>0</v>
      </c>
      <c r="E81" s="199">
        <v>0</v>
      </c>
      <c r="F81" s="199">
        <v>0</v>
      </c>
      <c r="G81" s="199">
        <v>0</v>
      </c>
    </row>
    <row r="82" spans="1:7" s="105" customFormat="1" ht="12.75" hidden="1" x14ac:dyDescent="0.2">
      <c r="A82" s="108">
        <v>73</v>
      </c>
      <c r="B82" s="109" t="s">
        <v>1068</v>
      </c>
      <c r="C82" s="199">
        <v>0</v>
      </c>
      <c r="D82" s="199">
        <v>0</v>
      </c>
      <c r="E82" s="199">
        <v>0</v>
      </c>
      <c r="F82" s="199">
        <v>0</v>
      </c>
      <c r="G82" s="199">
        <v>0</v>
      </c>
    </row>
    <row r="83" spans="1:7" s="105" customFormat="1" ht="12.75" x14ac:dyDescent="0.2">
      <c r="A83" s="108">
        <v>74</v>
      </c>
      <c r="B83" s="109" t="s">
        <v>422</v>
      </c>
      <c r="C83" s="199">
        <v>0</v>
      </c>
      <c r="D83" s="199">
        <v>0</v>
      </c>
      <c r="E83" s="199">
        <v>1009.8742099999999</v>
      </c>
      <c r="F83" s="199">
        <v>1009.8742099999999</v>
      </c>
      <c r="G83" s="199">
        <v>1009.8742099999999</v>
      </c>
    </row>
    <row r="84" spans="1:7" s="105" customFormat="1" ht="12.75" hidden="1" x14ac:dyDescent="0.2">
      <c r="A84" s="110">
        <v>75</v>
      </c>
      <c r="B84" s="111" t="s">
        <v>733</v>
      </c>
      <c r="C84" s="620"/>
      <c r="D84" s="621"/>
      <c r="E84" s="621"/>
      <c r="F84" s="621"/>
      <c r="G84" s="622"/>
    </row>
    <row r="85" spans="1:7" ht="12.95" customHeight="1" x14ac:dyDescent="0.2"/>
    <row r="86" spans="1:7" s="51" customFormat="1" ht="35.25" customHeight="1" x14ac:dyDescent="0.2">
      <c r="A86" s="558" t="s">
        <v>1123</v>
      </c>
      <c r="B86" s="558"/>
      <c r="C86" s="558"/>
      <c r="D86" s="558"/>
      <c r="E86" s="558"/>
      <c r="F86" s="558"/>
      <c r="G86" s="558"/>
    </row>
    <row r="87" spans="1:7" ht="18" customHeight="1" x14ac:dyDescent="0.25">
      <c r="G87" s="30" t="s">
        <v>1119</v>
      </c>
    </row>
    <row r="88" spans="1:7" ht="27" customHeight="1" x14ac:dyDescent="0.2">
      <c r="A88" s="615" t="s">
        <v>410</v>
      </c>
      <c r="B88" s="615" t="s">
        <v>411</v>
      </c>
      <c r="C88" s="616" t="s">
        <v>641</v>
      </c>
      <c r="D88" s="616"/>
      <c r="E88" s="616"/>
      <c r="F88" s="615" t="s">
        <v>415</v>
      </c>
      <c r="G88" s="615" t="s">
        <v>132</v>
      </c>
    </row>
    <row r="89" spans="1:7" s="102" customFormat="1" ht="76.5" x14ac:dyDescent="0.2">
      <c r="A89" s="615"/>
      <c r="B89" s="615"/>
      <c r="C89" s="235" t="s">
        <v>412</v>
      </c>
      <c r="D89" s="235" t="s">
        <v>413</v>
      </c>
      <c r="E89" s="235" t="s">
        <v>414</v>
      </c>
      <c r="F89" s="615"/>
      <c r="G89" s="615"/>
    </row>
    <row r="90" spans="1:7" s="102" customFormat="1" ht="11.1" customHeight="1" x14ac:dyDescent="0.2">
      <c r="A90" s="235" t="s">
        <v>4</v>
      </c>
      <c r="B90" s="235" t="s">
        <v>5</v>
      </c>
      <c r="C90" s="235" t="s">
        <v>6</v>
      </c>
      <c r="D90" s="235" t="s">
        <v>7</v>
      </c>
      <c r="E90" s="235" t="s">
        <v>17</v>
      </c>
      <c r="F90" s="235" t="s">
        <v>8</v>
      </c>
      <c r="G90" s="235" t="s">
        <v>9</v>
      </c>
    </row>
    <row r="91" spans="1:7" s="105" customFormat="1" ht="25.5" x14ac:dyDescent="0.2">
      <c r="A91" s="346">
        <v>1</v>
      </c>
      <c r="B91" s="347" t="s">
        <v>416</v>
      </c>
      <c r="C91" s="348">
        <v>70.138809999999992</v>
      </c>
      <c r="D91" s="348">
        <v>29803.95264</v>
      </c>
      <c r="E91" s="348">
        <v>7248.8397800000002</v>
      </c>
      <c r="F91" s="348">
        <v>37122.931230000002</v>
      </c>
      <c r="G91" s="348">
        <v>33596.655229999997</v>
      </c>
    </row>
    <row r="92" spans="1:7" s="105" customFormat="1" ht="12.75" x14ac:dyDescent="0.2">
      <c r="A92" s="349">
        <v>2</v>
      </c>
      <c r="B92" s="336" t="s">
        <v>417</v>
      </c>
      <c r="C92" s="337">
        <v>70.138809999999992</v>
      </c>
      <c r="D92" s="337">
        <v>0</v>
      </c>
      <c r="E92" s="337">
        <v>0</v>
      </c>
      <c r="F92" s="337">
        <v>70.138809999999992</v>
      </c>
      <c r="G92" s="337">
        <v>69.436809999999994</v>
      </c>
    </row>
    <row r="93" spans="1:7" s="105" customFormat="1" ht="12.75" hidden="1" x14ac:dyDescent="0.2">
      <c r="A93" s="350">
        <v>3</v>
      </c>
      <c r="B93" s="342" t="s">
        <v>418</v>
      </c>
      <c r="C93" s="351">
        <v>0</v>
      </c>
      <c r="D93" s="351">
        <v>0</v>
      </c>
      <c r="E93" s="351">
        <v>0</v>
      </c>
      <c r="F93" s="351">
        <v>0</v>
      </c>
      <c r="G93" s="351">
        <v>0</v>
      </c>
    </row>
    <row r="94" spans="1:7" s="105" customFormat="1" ht="12.75" hidden="1" x14ac:dyDescent="0.2">
      <c r="A94" s="350">
        <v>4</v>
      </c>
      <c r="B94" s="342" t="s">
        <v>1120</v>
      </c>
      <c r="C94" s="351">
        <v>0</v>
      </c>
      <c r="D94" s="351">
        <v>0</v>
      </c>
      <c r="E94" s="351">
        <v>0</v>
      </c>
      <c r="F94" s="351">
        <v>0</v>
      </c>
      <c r="G94" s="351">
        <v>0</v>
      </c>
    </row>
    <row r="95" spans="1:7" s="105" customFormat="1" ht="12.75" hidden="1" x14ac:dyDescent="0.2">
      <c r="A95" s="350">
        <v>5</v>
      </c>
      <c r="B95" s="342" t="s">
        <v>419</v>
      </c>
      <c r="C95" s="351">
        <v>0</v>
      </c>
      <c r="D95" s="351">
        <v>0</v>
      </c>
      <c r="E95" s="351">
        <v>0</v>
      </c>
      <c r="F95" s="351">
        <v>0</v>
      </c>
      <c r="G95" s="351">
        <v>0</v>
      </c>
    </row>
    <row r="96" spans="1:7" s="105" customFormat="1" ht="12.75" x14ac:dyDescent="0.2">
      <c r="A96" s="350">
        <v>6</v>
      </c>
      <c r="B96" s="342" t="s">
        <v>336</v>
      </c>
      <c r="C96" s="343">
        <v>70.138809999999992</v>
      </c>
      <c r="D96" s="343">
        <v>0</v>
      </c>
      <c r="E96" s="343">
        <v>0</v>
      </c>
      <c r="F96" s="351">
        <v>70.138809999999992</v>
      </c>
      <c r="G96" s="343">
        <v>69.436809999999994</v>
      </c>
    </row>
    <row r="97" spans="1:7" s="105" customFormat="1" ht="25.5" hidden="1" x14ac:dyDescent="0.2">
      <c r="A97" s="350">
        <v>7</v>
      </c>
      <c r="B97" s="342" t="s">
        <v>337</v>
      </c>
      <c r="C97" s="343">
        <v>0</v>
      </c>
      <c r="D97" s="343">
        <v>0</v>
      </c>
      <c r="E97" s="343">
        <v>0</v>
      </c>
      <c r="F97" s="351">
        <v>0</v>
      </c>
      <c r="G97" s="343">
        <v>0</v>
      </c>
    </row>
    <row r="98" spans="1:7" s="105" customFormat="1" ht="12.75" hidden="1" x14ac:dyDescent="0.2">
      <c r="A98" s="350">
        <v>8</v>
      </c>
      <c r="B98" s="342" t="s">
        <v>338</v>
      </c>
      <c r="C98" s="351">
        <v>0</v>
      </c>
      <c r="D98" s="351">
        <v>0</v>
      </c>
      <c r="E98" s="351">
        <v>0</v>
      </c>
      <c r="F98" s="351">
        <v>0</v>
      </c>
      <c r="G98" s="351">
        <v>0</v>
      </c>
    </row>
    <row r="99" spans="1:7" s="105" customFormat="1" ht="25.5" x14ac:dyDescent="0.2">
      <c r="A99" s="349">
        <v>9</v>
      </c>
      <c r="B99" s="336" t="s">
        <v>420</v>
      </c>
      <c r="C99" s="337">
        <v>0</v>
      </c>
      <c r="D99" s="337">
        <v>29803.95264</v>
      </c>
      <c r="E99" s="337">
        <v>7248.8397800000002</v>
      </c>
      <c r="F99" s="337">
        <v>37052.792419999998</v>
      </c>
      <c r="G99" s="337">
        <v>33527.218419999997</v>
      </c>
    </row>
    <row r="100" spans="1:7" s="105" customFormat="1" ht="25.5" x14ac:dyDescent="0.2">
      <c r="A100" s="352">
        <v>10</v>
      </c>
      <c r="B100" s="339" t="s">
        <v>421</v>
      </c>
      <c r="C100" s="340">
        <v>0</v>
      </c>
      <c r="D100" s="340">
        <v>29803.95264</v>
      </c>
      <c r="E100" s="340">
        <v>0</v>
      </c>
      <c r="F100" s="340">
        <v>29803.95264</v>
      </c>
      <c r="G100" s="340">
        <v>29505.912639999999</v>
      </c>
    </row>
    <row r="101" spans="1:7" s="105" customFormat="1" ht="25.5" hidden="1" x14ac:dyDescent="0.2">
      <c r="A101" s="350">
        <v>11</v>
      </c>
      <c r="B101" s="342" t="s">
        <v>934</v>
      </c>
      <c r="C101" s="351">
        <v>0</v>
      </c>
      <c r="D101" s="351">
        <v>0</v>
      </c>
      <c r="E101" s="351">
        <v>0</v>
      </c>
      <c r="F101" s="351">
        <v>0</v>
      </c>
      <c r="G101" s="351">
        <v>0</v>
      </c>
    </row>
    <row r="102" spans="1:7" s="105" customFormat="1" ht="25.5" x14ac:dyDescent="0.2">
      <c r="A102" s="350">
        <v>12</v>
      </c>
      <c r="B102" s="342" t="s">
        <v>395</v>
      </c>
      <c r="C102" s="351">
        <v>0</v>
      </c>
      <c r="D102" s="343">
        <v>29803.95264</v>
      </c>
      <c r="E102" s="343">
        <v>0</v>
      </c>
      <c r="F102" s="351">
        <v>29803.95264</v>
      </c>
      <c r="G102" s="343">
        <v>29505.912639999999</v>
      </c>
    </row>
    <row r="103" spans="1:7" s="105" customFormat="1" ht="38.25" hidden="1" x14ac:dyDescent="0.2">
      <c r="A103" s="350">
        <v>13</v>
      </c>
      <c r="B103" s="342" t="s">
        <v>320</v>
      </c>
      <c r="C103" s="351">
        <v>0</v>
      </c>
      <c r="D103" s="351">
        <v>0</v>
      </c>
      <c r="E103" s="351">
        <v>0</v>
      </c>
      <c r="F103" s="351">
        <v>0</v>
      </c>
      <c r="G103" s="351">
        <v>0</v>
      </c>
    </row>
    <row r="104" spans="1:7" s="105" customFormat="1" ht="38.25" hidden="1" x14ac:dyDescent="0.2">
      <c r="A104" s="350">
        <v>14</v>
      </c>
      <c r="B104" s="342" t="s">
        <v>321</v>
      </c>
      <c r="C104" s="351">
        <v>0</v>
      </c>
      <c r="D104" s="351">
        <v>0</v>
      </c>
      <c r="E104" s="351">
        <v>0</v>
      </c>
      <c r="F104" s="351">
        <v>0</v>
      </c>
      <c r="G104" s="351">
        <v>0</v>
      </c>
    </row>
    <row r="105" spans="1:7" s="105" customFormat="1" ht="51" hidden="1" x14ac:dyDescent="0.2">
      <c r="A105" s="350">
        <v>16</v>
      </c>
      <c r="B105" s="342" t="s">
        <v>1121</v>
      </c>
      <c r="C105" s="351">
        <v>0</v>
      </c>
      <c r="D105" s="351">
        <v>0</v>
      </c>
      <c r="E105" s="351">
        <v>0</v>
      </c>
      <c r="F105" s="351">
        <v>0</v>
      </c>
      <c r="G105" s="351">
        <v>0</v>
      </c>
    </row>
    <row r="106" spans="1:7" s="105" customFormat="1" ht="38.25" hidden="1" x14ac:dyDescent="0.2">
      <c r="A106" s="350">
        <v>16</v>
      </c>
      <c r="B106" s="342" t="s">
        <v>323</v>
      </c>
      <c r="C106" s="351">
        <v>0</v>
      </c>
      <c r="D106" s="351">
        <v>0</v>
      </c>
      <c r="E106" s="351">
        <v>0</v>
      </c>
      <c r="F106" s="351">
        <v>0</v>
      </c>
      <c r="G106" s="351">
        <v>0</v>
      </c>
    </row>
    <row r="107" spans="1:7" s="105" customFormat="1" ht="51" hidden="1" x14ac:dyDescent="0.2">
      <c r="A107" s="350">
        <v>17</v>
      </c>
      <c r="B107" s="342" t="s">
        <v>324</v>
      </c>
      <c r="C107" s="351">
        <v>0</v>
      </c>
      <c r="D107" s="351">
        <v>0</v>
      </c>
      <c r="E107" s="351">
        <v>0</v>
      </c>
      <c r="F107" s="351">
        <v>0</v>
      </c>
      <c r="G107" s="351">
        <v>0</v>
      </c>
    </row>
    <row r="108" spans="1:7" s="105" customFormat="1" ht="38.25" hidden="1" x14ac:dyDescent="0.2">
      <c r="A108" s="350">
        <v>18</v>
      </c>
      <c r="B108" s="342" t="s">
        <v>325</v>
      </c>
      <c r="C108" s="351">
        <v>0</v>
      </c>
      <c r="D108" s="351">
        <v>0</v>
      </c>
      <c r="E108" s="351">
        <v>0</v>
      </c>
      <c r="F108" s="351">
        <v>0</v>
      </c>
      <c r="G108" s="351">
        <v>0</v>
      </c>
    </row>
    <row r="109" spans="1:7" s="105" customFormat="1" ht="25.5" hidden="1" x14ac:dyDescent="0.2">
      <c r="A109" s="350">
        <v>19</v>
      </c>
      <c r="B109" s="342" t="s">
        <v>326</v>
      </c>
      <c r="C109" s="351">
        <v>0</v>
      </c>
      <c r="D109" s="351">
        <v>0</v>
      </c>
      <c r="E109" s="351">
        <v>0</v>
      </c>
      <c r="F109" s="351">
        <v>0</v>
      </c>
      <c r="G109" s="351">
        <v>0</v>
      </c>
    </row>
    <row r="110" spans="1:7" s="105" customFormat="1" ht="25.5" hidden="1" x14ac:dyDescent="0.2">
      <c r="A110" s="350">
        <v>20</v>
      </c>
      <c r="B110" s="342" t="s">
        <v>936</v>
      </c>
      <c r="C110" s="351">
        <v>0</v>
      </c>
      <c r="D110" s="351">
        <v>0</v>
      </c>
      <c r="E110" s="351">
        <v>0</v>
      </c>
      <c r="F110" s="351">
        <v>0</v>
      </c>
      <c r="G110" s="351">
        <v>0</v>
      </c>
    </row>
    <row r="111" spans="1:7" s="105" customFormat="1" ht="12.75" hidden="1" x14ac:dyDescent="0.2">
      <c r="A111" s="350">
        <v>21</v>
      </c>
      <c r="B111" s="342" t="s">
        <v>422</v>
      </c>
      <c r="C111" s="351">
        <v>0</v>
      </c>
      <c r="D111" s="351">
        <v>0</v>
      </c>
      <c r="E111" s="351">
        <v>0</v>
      </c>
      <c r="F111" s="351">
        <v>0</v>
      </c>
      <c r="G111" s="351">
        <v>0</v>
      </c>
    </row>
    <row r="112" spans="1:7" s="105" customFormat="1" ht="25.5" hidden="1" x14ac:dyDescent="0.2">
      <c r="A112" s="352">
        <v>22</v>
      </c>
      <c r="B112" s="339" t="s">
        <v>423</v>
      </c>
      <c r="C112" s="340">
        <v>0</v>
      </c>
      <c r="D112" s="340">
        <v>0</v>
      </c>
      <c r="E112" s="340">
        <v>0</v>
      </c>
      <c r="F112" s="340">
        <v>0</v>
      </c>
      <c r="G112" s="340">
        <v>0</v>
      </c>
    </row>
    <row r="113" spans="1:7" s="105" customFormat="1" ht="12.75" hidden="1" x14ac:dyDescent="0.2">
      <c r="A113" s="350">
        <v>23</v>
      </c>
      <c r="B113" s="342" t="s">
        <v>327</v>
      </c>
      <c r="C113" s="351">
        <v>0</v>
      </c>
      <c r="D113" s="351">
        <v>0</v>
      </c>
      <c r="E113" s="351">
        <v>0</v>
      </c>
      <c r="F113" s="351">
        <v>0</v>
      </c>
      <c r="G113" s="351">
        <v>0</v>
      </c>
    </row>
    <row r="114" spans="1:7" s="105" customFormat="1" ht="38.25" hidden="1" x14ac:dyDescent="0.2">
      <c r="A114" s="350">
        <v>24</v>
      </c>
      <c r="B114" s="342" t="s">
        <v>1050</v>
      </c>
      <c r="C114" s="351">
        <v>0</v>
      </c>
      <c r="D114" s="351">
        <v>0</v>
      </c>
      <c r="E114" s="351">
        <v>0</v>
      </c>
      <c r="F114" s="351">
        <v>0</v>
      </c>
      <c r="G114" s="351">
        <v>0</v>
      </c>
    </row>
    <row r="115" spans="1:7" s="105" customFormat="1" ht="38.25" hidden="1" x14ac:dyDescent="0.2">
      <c r="A115" s="350">
        <v>25</v>
      </c>
      <c r="B115" s="342" t="s">
        <v>1073</v>
      </c>
      <c r="C115" s="351">
        <v>0</v>
      </c>
      <c r="D115" s="351">
        <v>0</v>
      </c>
      <c r="E115" s="351">
        <v>0</v>
      </c>
      <c r="F115" s="351">
        <v>0</v>
      </c>
      <c r="G115" s="351">
        <v>0</v>
      </c>
    </row>
    <row r="116" spans="1:7" s="105" customFormat="1" ht="25.5" hidden="1" x14ac:dyDescent="0.2">
      <c r="A116" s="350">
        <v>26</v>
      </c>
      <c r="B116" s="342" t="s">
        <v>345</v>
      </c>
      <c r="C116" s="351">
        <v>0</v>
      </c>
      <c r="D116" s="351">
        <v>0</v>
      </c>
      <c r="E116" s="351">
        <v>0</v>
      </c>
      <c r="F116" s="351">
        <v>0</v>
      </c>
      <c r="G116" s="351">
        <v>0</v>
      </c>
    </row>
    <row r="117" spans="1:7" s="105" customFormat="1" ht="38.25" hidden="1" x14ac:dyDescent="0.2">
      <c r="A117" s="350">
        <v>27</v>
      </c>
      <c r="B117" s="342" t="s">
        <v>346</v>
      </c>
      <c r="C117" s="351">
        <v>0</v>
      </c>
      <c r="D117" s="351">
        <v>0</v>
      </c>
      <c r="E117" s="351">
        <v>0</v>
      </c>
      <c r="F117" s="351">
        <v>0</v>
      </c>
      <c r="G117" s="351">
        <v>0</v>
      </c>
    </row>
    <row r="118" spans="1:7" s="105" customFormat="1" ht="12.75" hidden="1" x14ac:dyDescent="0.2">
      <c r="A118" s="350">
        <v>28</v>
      </c>
      <c r="B118" s="342" t="s">
        <v>347</v>
      </c>
      <c r="C118" s="351">
        <v>0</v>
      </c>
      <c r="D118" s="351">
        <v>0</v>
      </c>
      <c r="E118" s="351">
        <v>0</v>
      </c>
      <c r="F118" s="351">
        <v>0</v>
      </c>
      <c r="G118" s="351">
        <v>0</v>
      </c>
    </row>
    <row r="119" spans="1:7" s="105" customFormat="1" ht="38.25" hidden="1" x14ac:dyDescent="0.2">
      <c r="A119" s="350">
        <v>29</v>
      </c>
      <c r="B119" s="342" t="s">
        <v>1052</v>
      </c>
      <c r="C119" s="351">
        <v>0</v>
      </c>
      <c r="D119" s="351">
        <v>0</v>
      </c>
      <c r="E119" s="351">
        <v>0</v>
      </c>
      <c r="F119" s="351">
        <v>0</v>
      </c>
      <c r="G119" s="351">
        <v>0</v>
      </c>
    </row>
    <row r="120" spans="1:7" s="105" customFormat="1" ht="12.75" hidden="1" x14ac:dyDescent="0.2">
      <c r="A120" s="350">
        <v>30</v>
      </c>
      <c r="B120" s="342" t="s">
        <v>422</v>
      </c>
      <c r="C120" s="351">
        <v>0</v>
      </c>
      <c r="D120" s="351">
        <v>0</v>
      </c>
      <c r="E120" s="351">
        <v>0</v>
      </c>
      <c r="F120" s="351">
        <v>0</v>
      </c>
      <c r="G120" s="351">
        <v>0</v>
      </c>
    </row>
    <row r="121" spans="1:7" s="105" customFormat="1" ht="12.75" x14ac:dyDescent="0.2">
      <c r="A121" s="352">
        <v>31</v>
      </c>
      <c r="B121" s="339" t="s">
        <v>424</v>
      </c>
      <c r="C121" s="340">
        <v>0</v>
      </c>
      <c r="D121" s="340">
        <v>0</v>
      </c>
      <c r="E121" s="340">
        <v>7248.8397800000002</v>
      </c>
      <c r="F121" s="340">
        <v>7248.8397800000002</v>
      </c>
      <c r="G121" s="340">
        <v>4021.3057800000001</v>
      </c>
    </row>
    <row r="122" spans="1:7" s="105" customFormat="1" ht="25.5" hidden="1" x14ac:dyDescent="0.2">
      <c r="A122" s="350">
        <v>32</v>
      </c>
      <c r="B122" s="342" t="s">
        <v>425</v>
      </c>
      <c r="C122" s="351">
        <v>0</v>
      </c>
      <c r="D122" s="351">
        <v>0</v>
      </c>
      <c r="E122" s="351">
        <v>0</v>
      </c>
      <c r="F122" s="351">
        <v>0</v>
      </c>
      <c r="G122" s="351">
        <v>0</v>
      </c>
    </row>
    <row r="123" spans="1:7" s="105" customFormat="1" ht="12.75" x14ac:dyDescent="0.2">
      <c r="A123" s="350">
        <v>33</v>
      </c>
      <c r="B123" s="342" t="s">
        <v>329</v>
      </c>
      <c r="C123" s="351">
        <v>0</v>
      </c>
      <c r="D123" s="351">
        <v>0</v>
      </c>
      <c r="E123" s="343">
        <v>6907.4940800000004</v>
      </c>
      <c r="F123" s="351">
        <v>6907.4940800000004</v>
      </c>
      <c r="G123" s="343">
        <v>3770.6320800000003</v>
      </c>
    </row>
    <row r="124" spans="1:7" s="105" customFormat="1" ht="12.75" hidden="1" x14ac:dyDescent="0.2">
      <c r="A124" s="350">
        <v>34</v>
      </c>
      <c r="B124" s="342" t="s">
        <v>951</v>
      </c>
      <c r="C124" s="351">
        <v>0</v>
      </c>
      <c r="D124" s="351">
        <v>0</v>
      </c>
      <c r="E124" s="343">
        <v>0</v>
      </c>
      <c r="F124" s="351">
        <v>0</v>
      </c>
      <c r="G124" s="343">
        <v>0</v>
      </c>
    </row>
    <row r="125" spans="1:7" s="105" customFormat="1" ht="51" hidden="1" x14ac:dyDescent="0.2">
      <c r="A125" s="350">
        <v>35</v>
      </c>
      <c r="B125" s="342" t="s">
        <v>952</v>
      </c>
      <c r="C125" s="351">
        <v>0</v>
      </c>
      <c r="D125" s="351">
        <v>0</v>
      </c>
      <c r="E125" s="343">
        <v>0</v>
      </c>
      <c r="F125" s="351">
        <v>0</v>
      </c>
      <c r="G125" s="343">
        <v>0</v>
      </c>
    </row>
    <row r="126" spans="1:7" s="105" customFormat="1" ht="12.75" hidden="1" x14ac:dyDescent="0.2">
      <c r="A126" s="350">
        <v>36</v>
      </c>
      <c r="B126" s="342" t="s">
        <v>330</v>
      </c>
      <c r="C126" s="351">
        <v>0</v>
      </c>
      <c r="D126" s="351">
        <v>0</v>
      </c>
      <c r="E126" s="343">
        <v>0</v>
      </c>
      <c r="F126" s="351">
        <v>0</v>
      </c>
      <c r="G126" s="343">
        <v>0</v>
      </c>
    </row>
    <row r="127" spans="1:7" s="105" customFormat="1" ht="12.75" hidden="1" x14ac:dyDescent="0.2">
      <c r="A127" s="350">
        <v>37</v>
      </c>
      <c r="B127" s="342" t="s">
        <v>1068</v>
      </c>
      <c r="C127" s="351">
        <v>0</v>
      </c>
      <c r="D127" s="351">
        <v>0</v>
      </c>
      <c r="E127" s="343">
        <v>0</v>
      </c>
      <c r="F127" s="351">
        <v>0</v>
      </c>
      <c r="G127" s="343">
        <v>0</v>
      </c>
    </row>
    <row r="128" spans="1:7" s="105" customFormat="1" ht="12.75" x14ac:dyDescent="0.2">
      <c r="A128" s="350">
        <v>38</v>
      </c>
      <c r="B128" s="342" t="s">
        <v>331</v>
      </c>
      <c r="C128" s="351">
        <v>0</v>
      </c>
      <c r="D128" s="351">
        <v>0</v>
      </c>
      <c r="E128" s="343">
        <v>341.34569999999997</v>
      </c>
      <c r="F128" s="351">
        <v>341.34569999999997</v>
      </c>
      <c r="G128" s="343">
        <v>250.6737</v>
      </c>
    </row>
    <row r="129" spans="1:7" s="105" customFormat="1" ht="12.75" hidden="1" x14ac:dyDescent="0.2">
      <c r="A129" s="349">
        <v>39</v>
      </c>
      <c r="B129" s="336" t="s">
        <v>426</v>
      </c>
      <c r="C129" s="337">
        <v>0</v>
      </c>
      <c r="D129" s="337">
        <v>0</v>
      </c>
      <c r="E129" s="337">
        <v>0</v>
      </c>
      <c r="F129" s="337">
        <v>0</v>
      </c>
      <c r="G129" s="337">
        <v>0</v>
      </c>
    </row>
    <row r="130" spans="1:7" s="105" customFormat="1" ht="12.75" hidden="1" x14ac:dyDescent="0.2">
      <c r="A130" s="349">
        <v>40</v>
      </c>
      <c r="B130" s="336" t="s">
        <v>1104</v>
      </c>
      <c r="C130" s="337">
        <v>0</v>
      </c>
      <c r="D130" s="337">
        <v>0</v>
      </c>
      <c r="E130" s="337">
        <v>0</v>
      </c>
      <c r="F130" s="337">
        <v>0</v>
      </c>
      <c r="G130" s="337">
        <v>0</v>
      </c>
    </row>
    <row r="131" spans="1:7" s="105" customFormat="1" ht="12.75" hidden="1" x14ac:dyDescent="0.2">
      <c r="A131" s="349">
        <v>41</v>
      </c>
      <c r="B131" s="336" t="s">
        <v>427</v>
      </c>
      <c r="C131" s="337">
        <v>0</v>
      </c>
      <c r="D131" s="337">
        <v>0</v>
      </c>
      <c r="E131" s="337">
        <v>0</v>
      </c>
      <c r="F131" s="337">
        <v>0</v>
      </c>
      <c r="G131" s="337">
        <v>0</v>
      </c>
    </row>
    <row r="132" spans="1:7" s="105" customFormat="1" ht="25.5" x14ac:dyDescent="0.2">
      <c r="A132" s="346">
        <v>42</v>
      </c>
      <c r="B132" s="347" t="s">
        <v>428</v>
      </c>
      <c r="C132" s="348">
        <v>0</v>
      </c>
      <c r="D132" s="348">
        <v>0</v>
      </c>
      <c r="E132" s="348">
        <v>950.26690999999994</v>
      </c>
      <c r="F132" s="348">
        <v>950.26690999999994</v>
      </c>
      <c r="G132" s="348">
        <v>950.26690999999994</v>
      </c>
    </row>
    <row r="133" spans="1:7" s="105" customFormat="1" ht="25.5" x14ac:dyDescent="0.2">
      <c r="A133" s="349">
        <v>43</v>
      </c>
      <c r="B133" s="336" t="s">
        <v>429</v>
      </c>
      <c r="C133" s="337">
        <v>0</v>
      </c>
      <c r="D133" s="337">
        <v>0</v>
      </c>
      <c r="E133" s="337">
        <v>950.26690999999994</v>
      </c>
      <c r="F133" s="337">
        <v>950.26690999999994</v>
      </c>
      <c r="G133" s="337">
        <v>950.26690999999994</v>
      </c>
    </row>
    <row r="134" spans="1:7" s="105" customFormat="1" ht="12.75" hidden="1" x14ac:dyDescent="0.2">
      <c r="A134" s="352">
        <v>44</v>
      </c>
      <c r="B134" s="339" t="s">
        <v>430</v>
      </c>
      <c r="C134" s="340">
        <v>0</v>
      </c>
      <c r="D134" s="340">
        <v>0</v>
      </c>
      <c r="E134" s="340">
        <v>0</v>
      </c>
      <c r="F134" s="340">
        <v>0</v>
      </c>
      <c r="G134" s="340">
        <v>0</v>
      </c>
    </row>
    <row r="135" spans="1:7" s="105" customFormat="1" ht="12.75" hidden="1" x14ac:dyDescent="0.2">
      <c r="A135" s="350">
        <v>45</v>
      </c>
      <c r="B135" s="342" t="s">
        <v>399</v>
      </c>
      <c r="C135" s="351">
        <v>0</v>
      </c>
      <c r="D135" s="351">
        <v>0</v>
      </c>
      <c r="E135" s="351">
        <v>0</v>
      </c>
      <c r="F135" s="351">
        <v>0</v>
      </c>
      <c r="G135" s="351">
        <v>0</v>
      </c>
    </row>
    <row r="136" spans="1:7" s="105" customFormat="1" ht="38.25" hidden="1" x14ac:dyDescent="0.2">
      <c r="A136" s="350">
        <v>46</v>
      </c>
      <c r="B136" s="342" t="s">
        <v>378</v>
      </c>
      <c r="C136" s="351">
        <v>0</v>
      </c>
      <c r="D136" s="351">
        <v>0</v>
      </c>
      <c r="E136" s="351">
        <v>0</v>
      </c>
      <c r="F136" s="351">
        <v>0</v>
      </c>
      <c r="G136" s="351">
        <v>0</v>
      </c>
    </row>
    <row r="137" spans="1:7" s="105" customFormat="1" ht="25.5" hidden="1" x14ac:dyDescent="0.2">
      <c r="A137" s="350">
        <v>47</v>
      </c>
      <c r="B137" s="342" t="s">
        <v>379</v>
      </c>
      <c r="C137" s="351">
        <v>0</v>
      </c>
      <c r="D137" s="351">
        <v>0</v>
      </c>
      <c r="E137" s="351">
        <v>0</v>
      </c>
      <c r="F137" s="351">
        <v>0</v>
      </c>
      <c r="G137" s="351">
        <v>0</v>
      </c>
    </row>
    <row r="138" spans="1:7" s="105" customFormat="1" ht="12.75" hidden="1" x14ac:dyDescent="0.2">
      <c r="A138" s="350">
        <v>48</v>
      </c>
      <c r="B138" s="342" t="s">
        <v>422</v>
      </c>
      <c r="C138" s="351">
        <v>0</v>
      </c>
      <c r="D138" s="351">
        <v>0</v>
      </c>
      <c r="E138" s="351">
        <v>0</v>
      </c>
      <c r="F138" s="351">
        <v>0</v>
      </c>
      <c r="G138" s="351">
        <v>0</v>
      </c>
    </row>
    <row r="139" spans="1:7" s="105" customFormat="1" ht="25.5" hidden="1" x14ac:dyDescent="0.2">
      <c r="A139" s="352">
        <v>49</v>
      </c>
      <c r="B139" s="339" t="s">
        <v>431</v>
      </c>
      <c r="C139" s="340">
        <v>0</v>
      </c>
      <c r="D139" s="340">
        <v>0</v>
      </c>
      <c r="E139" s="340">
        <v>0</v>
      </c>
      <c r="F139" s="340">
        <v>0</v>
      </c>
      <c r="G139" s="340">
        <v>0</v>
      </c>
    </row>
    <row r="140" spans="1:7" s="105" customFormat="1" ht="25.5" hidden="1" x14ac:dyDescent="0.2">
      <c r="A140" s="350">
        <v>50</v>
      </c>
      <c r="B140" s="342" t="s">
        <v>397</v>
      </c>
      <c r="C140" s="351">
        <v>0</v>
      </c>
      <c r="D140" s="351">
        <v>0</v>
      </c>
      <c r="E140" s="351">
        <v>0</v>
      </c>
      <c r="F140" s="351">
        <v>0</v>
      </c>
      <c r="G140" s="351">
        <v>0</v>
      </c>
    </row>
    <row r="141" spans="1:7" s="105" customFormat="1" ht="12.75" hidden="1" x14ac:dyDescent="0.2">
      <c r="A141" s="350">
        <v>51</v>
      </c>
      <c r="B141" s="342" t="s">
        <v>380</v>
      </c>
      <c r="C141" s="351">
        <v>0</v>
      </c>
      <c r="D141" s="351">
        <v>0</v>
      </c>
      <c r="E141" s="343">
        <v>0</v>
      </c>
      <c r="F141" s="351">
        <v>0</v>
      </c>
      <c r="G141" s="343">
        <v>0</v>
      </c>
    </row>
    <row r="142" spans="1:7" s="105" customFormat="1" ht="25.5" hidden="1" x14ac:dyDescent="0.2">
      <c r="A142" s="350">
        <v>52</v>
      </c>
      <c r="B142" s="342" t="s">
        <v>372</v>
      </c>
      <c r="C142" s="351">
        <v>0</v>
      </c>
      <c r="D142" s="351">
        <v>0</v>
      </c>
      <c r="E142" s="351">
        <v>0</v>
      </c>
      <c r="F142" s="351">
        <v>0</v>
      </c>
      <c r="G142" s="351">
        <v>0</v>
      </c>
    </row>
    <row r="143" spans="1:7" s="105" customFormat="1" ht="12.75" hidden="1" x14ac:dyDescent="0.2">
      <c r="A143" s="350">
        <v>53</v>
      </c>
      <c r="B143" s="342" t="s">
        <v>373</v>
      </c>
      <c r="C143" s="351">
        <v>0</v>
      </c>
      <c r="D143" s="351">
        <v>0</v>
      </c>
      <c r="E143" s="351">
        <v>0</v>
      </c>
      <c r="F143" s="351">
        <v>0</v>
      </c>
      <c r="G143" s="351">
        <v>0</v>
      </c>
    </row>
    <row r="144" spans="1:7" s="105" customFormat="1" ht="12.75" hidden="1" x14ac:dyDescent="0.2">
      <c r="A144" s="350">
        <v>54</v>
      </c>
      <c r="B144" s="342" t="s">
        <v>398</v>
      </c>
      <c r="C144" s="351">
        <v>0</v>
      </c>
      <c r="D144" s="351">
        <v>0</v>
      </c>
      <c r="E144" s="351">
        <v>0</v>
      </c>
      <c r="F144" s="351">
        <v>0</v>
      </c>
      <c r="G144" s="351">
        <v>0</v>
      </c>
    </row>
    <row r="145" spans="1:7" s="105" customFormat="1" ht="12.75" hidden="1" x14ac:dyDescent="0.2">
      <c r="A145" s="350">
        <v>55</v>
      </c>
      <c r="B145" s="342" t="s">
        <v>375</v>
      </c>
      <c r="C145" s="351">
        <v>0</v>
      </c>
      <c r="D145" s="351">
        <v>0</v>
      </c>
      <c r="E145" s="351">
        <v>0</v>
      </c>
      <c r="F145" s="351">
        <v>0</v>
      </c>
      <c r="G145" s="351">
        <v>0</v>
      </c>
    </row>
    <row r="146" spans="1:7" s="105" customFormat="1" ht="12.75" hidden="1" x14ac:dyDescent="0.2">
      <c r="A146" s="350">
        <v>56</v>
      </c>
      <c r="B146" s="342" t="s">
        <v>422</v>
      </c>
      <c r="C146" s="351">
        <v>0</v>
      </c>
      <c r="D146" s="351">
        <v>0</v>
      </c>
      <c r="E146" s="351">
        <v>0</v>
      </c>
      <c r="F146" s="351">
        <v>0</v>
      </c>
      <c r="G146" s="351">
        <v>0</v>
      </c>
    </row>
    <row r="147" spans="1:7" s="105" customFormat="1" ht="25.5" hidden="1" x14ac:dyDescent="0.2">
      <c r="A147" s="352">
        <v>57</v>
      </c>
      <c r="B147" s="339" t="s">
        <v>432</v>
      </c>
      <c r="C147" s="340">
        <v>0</v>
      </c>
      <c r="D147" s="340">
        <v>0</v>
      </c>
      <c r="E147" s="340">
        <v>0</v>
      </c>
      <c r="F147" s="340">
        <v>0</v>
      </c>
      <c r="G147" s="340">
        <v>0</v>
      </c>
    </row>
    <row r="148" spans="1:7" s="105" customFormat="1" ht="12.75" hidden="1" x14ac:dyDescent="0.2">
      <c r="A148" s="350">
        <v>58</v>
      </c>
      <c r="B148" s="342" t="s">
        <v>433</v>
      </c>
      <c r="C148" s="351">
        <v>0</v>
      </c>
      <c r="D148" s="351">
        <v>0</v>
      </c>
      <c r="E148" s="351">
        <v>0</v>
      </c>
      <c r="F148" s="351">
        <v>0</v>
      </c>
      <c r="G148" s="351">
        <v>0</v>
      </c>
    </row>
    <row r="149" spans="1:7" s="105" customFormat="1" ht="12.75" hidden="1" x14ac:dyDescent="0.2">
      <c r="A149" s="350">
        <v>59</v>
      </c>
      <c r="B149" s="342" t="s">
        <v>434</v>
      </c>
      <c r="C149" s="351">
        <v>0</v>
      </c>
      <c r="D149" s="351">
        <v>0</v>
      </c>
      <c r="E149" s="351">
        <v>0</v>
      </c>
      <c r="F149" s="351">
        <v>0</v>
      </c>
      <c r="G149" s="351">
        <v>0</v>
      </c>
    </row>
    <row r="150" spans="1:7" s="105" customFormat="1" ht="12.75" hidden="1" x14ac:dyDescent="0.2">
      <c r="A150" s="350">
        <v>60</v>
      </c>
      <c r="B150" s="342" t="s">
        <v>422</v>
      </c>
      <c r="C150" s="351">
        <v>0</v>
      </c>
      <c r="D150" s="351">
        <v>0</v>
      </c>
      <c r="E150" s="351">
        <v>0</v>
      </c>
      <c r="F150" s="351">
        <v>0</v>
      </c>
      <c r="G150" s="351">
        <v>0</v>
      </c>
    </row>
    <row r="151" spans="1:7" s="105" customFormat="1" ht="12.75" x14ac:dyDescent="0.2">
      <c r="A151" s="352">
        <v>61</v>
      </c>
      <c r="B151" s="339" t="s">
        <v>435</v>
      </c>
      <c r="C151" s="340">
        <v>0</v>
      </c>
      <c r="D151" s="340">
        <v>0</v>
      </c>
      <c r="E151" s="340">
        <v>950.26690999999994</v>
      </c>
      <c r="F151" s="340">
        <v>950.26690999999994</v>
      </c>
      <c r="G151" s="340">
        <v>950.26690999999994</v>
      </c>
    </row>
    <row r="152" spans="1:7" s="105" customFormat="1" ht="25.5" hidden="1" x14ac:dyDescent="0.2">
      <c r="A152" s="350">
        <v>62</v>
      </c>
      <c r="B152" s="342" t="s">
        <v>384</v>
      </c>
      <c r="C152" s="351">
        <v>0</v>
      </c>
      <c r="D152" s="351">
        <v>0</v>
      </c>
      <c r="E152" s="343">
        <v>0</v>
      </c>
      <c r="F152" s="351">
        <v>0</v>
      </c>
      <c r="G152" s="343">
        <v>0</v>
      </c>
    </row>
    <row r="153" spans="1:7" s="105" customFormat="1" ht="25.5" x14ac:dyDescent="0.2">
      <c r="A153" s="350">
        <v>63</v>
      </c>
      <c r="B153" s="342" t="s">
        <v>401</v>
      </c>
      <c r="C153" s="351">
        <v>0</v>
      </c>
      <c r="D153" s="351">
        <v>0</v>
      </c>
      <c r="E153" s="343">
        <v>3.1364699999999996</v>
      </c>
      <c r="F153" s="351">
        <v>3.1364699999999996</v>
      </c>
      <c r="G153" s="343">
        <v>3.1364699999999996</v>
      </c>
    </row>
    <row r="154" spans="1:7" s="105" customFormat="1" ht="12.75" hidden="1" x14ac:dyDescent="0.2">
      <c r="A154" s="350">
        <v>64</v>
      </c>
      <c r="B154" s="342" t="s">
        <v>394</v>
      </c>
      <c r="C154" s="351">
        <v>0</v>
      </c>
      <c r="D154" s="351">
        <v>0</v>
      </c>
      <c r="E154" s="343">
        <v>0</v>
      </c>
      <c r="F154" s="351">
        <v>0</v>
      </c>
      <c r="G154" s="343">
        <v>0</v>
      </c>
    </row>
    <row r="155" spans="1:7" s="105" customFormat="1" ht="12.75" hidden="1" x14ac:dyDescent="0.2">
      <c r="A155" s="350">
        <v>65</v>
      </c>
      <c r="B155" s="342" t="s">
        <v>386</v>
      </c>
      <c r="C155" s="351">
        <v>0</v>
      </c>
      <c r="D155" s="351">
        <v>0</v>
      </c>
      <c r="E155" s="351">
        <v>0</v>
      </c>
      <c r="F155" s="351">
        <v>0</v>
      </c>
      <c r="G155" s="351">
        <v>0</v>
      </c>
    </row>
    <row r="156" spans="1:7" s="105" customFormat="1" ht="25.5" hidden="1" x14ac:dyDescent="0.2">
      <c r="A156" s="350">
        <v>66</v>
      </c>
      <c r="B156" s="342" t="s">
        <v>387</v>
      </c>
      <c r="C156" s="351">
        <v>0</v>
      </c>
      <c r="D156" s="351">
        <v>0</v>
      </c>
      <c r="E156" s="351">
        <v>0</v>
      </c>
      <c r="F156" s="351">
        <v>0</v>
      </c>
      <c r="G156" s="351">
        <v>0</v>
      </c>
    </row>
    <row r="157" spans="1:7" s="105" customFormat="1" ht="25.5" hidden="1" x14ac:dyDescent="0.2">
      <c r="A157" s="350">
        <v>67</v>
      </c>
      <c r="B157" s="342" t="s">
        <v>388</v>
      </c>
      <c r="C157" s="351">
        <v>0</v>
      </c>
      <c r="D157" s="351">
        <v>0</v>
      </c>
      <c r="E157" s="351">
        <v>0</v>
      </c>
      <c r="F157" s="351">
        <v>0</v>
      </c>
      <c r="G157" s="351">
        <v>0</v>
      </c>
    </row>
    <row r="158" spans="1:7" s="105" customFormat="1" ht="38.25" hidden="1" x14ac:dyDescent="0.2">
      <c r="A158" s="350">
        <v>68</v>
      </c>
      <c r="B158" s="342" t="s">
        <v>389</v>
      </c>
      <c r="C158" s="351">
        <v>0</v>
      </c>
      <c r="D158" s="351">
        <v>0</v>
      </c>
      <c r="E158" s="351">
        <v>0</v>
      </c>
      <c r="F158" s="351">
        <v>0</v>
      </c>
      <c r="G158" s="351">
        <v>0</v>
      </c>
    </row>
    <row r="159" spans="1:7" s="105" customFormat="1" ht="12.75" hidden="1" x14ac:dyDescent="0.2">
      <c r="A159" s="350">
        <v>69</v>
      </c>
      <c r="B159" s="342" t="s">
        <v>390</v>
      </c>
      <c r="C159" s="351">
        <v>0</v>
      </c>
      <c r="D159" s="351">
        <v>0</v>
      </c>
      <c r="E159" s="351">
        <v>0</v>
      </c>
      <c r="F159" s="351">
        <v>0</v>
      </c>
      <c r="G159" s="351">
        <v>0</v>
      </c>
    </row>
    <row r="160" spans="1:7" s="105" customFormat="1" ht="12.75" hidden="1" x14ac:dyDescent="0.2">
      <c r="A160" s="350">
        <v>70</v>
      </c>
      <c r="B160" s="342" t="s">
        <v>391</v>
      </c>
      <c r="C160" s="351">
        <v>0</v>
      </c>
      <c r="D160" s="351">
        <v>0</v>
      </c>
      <c r="E160" s="351">
        <v>0</v>
      </c>
      <c r="F160" s="351">
        <v>0</v>
      </c>
      <c r="G160" s="351">
        <v>0</v>
      </c>
    </row>
    <row r="161" spans="1:7" s="105" customFormat="1" ht="12.75" hidden="1" x14ac:dyDescent="0.2">
      <c r="A161" s="350">
        <v>71</v>
      </c>
      <c r="B161" s="342" t="s">
        <v>392</v>
      </c>
      <c r="C161" s="351">
        <v>0</v>
      </c>
      <c r="D161" s="351">
        <v>0</v>
      </c>
      <c r="E161" s="351">
        <v>0</v>
      </c>
      <c r="F161" s="351">
        <v>0</v>
      </c>
      <c r="G161" s="351">
        <v>0</v>
      </c>
    </row>
    <row r="162" spans="1:7" s="105" customFormat="1" ht="12.75" hidden="1" x14ac:dyDescent="0.2">
      <c r="A162" s="350">
        <v>72</v>
      </c>
      <c r="B162" s="342" t="s">
        <v>393</v>
      </c>
      <c r="C162" s="351">
        <v>0</v>
      </c>
      <c r="D162" s="351">
        <v>0</v>
      </c>
      <c r="E162" s="351">
        <v>0</v>
      </c>
      <c r="F162" s="351">
        <v>0</v>
      </c>
      <c r="G162" s="351">
        <v>0</v>
      </c>
    </row>
    <row r="163" spans="1:7" s="105" customFormat="1" ht="12.75" hidden="1" x14ac:dyDescent="0.2">
      <c r="A163" s="350">
        <v>73</v>
      </c>
      <c r="B163" s="342" t="s">
        <v>1068</v>
      </c>
      <c r="C163" s="351">
        <v>0</v>
      </c>
      <c r="D163" s="351">
        <v>0</v>
      </c>
      <c r="E163" s="351">
        <v>0</v>
      </c>
      <c r="F163" s="351">
        <v>0</v>
      </c>
      <c r="G163" s="351">
        <v>0</v>
      </c>
    </row>
    <row r="164" spans="1:7" s="105" customFormat="1" ht="12.75" x14ac:dyDescent="0.2">
      <c r="A164" s="350">
        <v>74</v>
      </c>
      <c r="B164" s="342" t="s">
        <v>422</v>
      </c>
      <c r="C164" s="351">
        <v>0</v>
      </c>
      <c r="D164" s="351">
        <v>0</v>
      </c>
      <c r="E164" s="351">
        <v>947.13043999999991</v>
      </c>
      <c r="F164" s="351">
        <v>947.13043999999991</v>
      </c>
      <c r="G164" s="351">
        <v>947.13043999999991</v>
      </c>
    </row>
    <row r="165" spans="1:7" s="105" customFormat="1" ht="12.75" hidden="1" x14ac:dyDescent="0.2">
      <c r="A165" s="344">
        <v>75</v>
      </c>
      <c r="B165" s="345" t="s">
        <v>733</v>
      </c>
      <c r="C165" s="617"/>
      <c r="D165" s="618"/>
      <c r="E165" s="618"/>
      <c r="F165" s="618"/>
      <c r="G165" s="619"/>
    </row>
  </sheetData>
  <mergeCells count="18">
    <mergeCell ref="A7:A8"/>
    <mergeCell ref="B7:B8"/>
    <mergeCell ref="C7:E7"/>
    <mergeCell ref="F7:F8"/>
    <mergeCell ref="G7:G8"/>
    <mergeCell ref="A1:G1"/>
    <mergeCell ref="A2:G2"/>
    <mergeCell ref="A3:G3"/>
    <mergeCell ref="A4:G4"/>
    <mergeCell ref="A5:G5"/>
    <mergeCell ref="C165:G165"/>
    <mergeCell ref="C84:G84"/>
    <mergeCell ref="A86:G86"/>
    <mergeCell ref="A88:A89"/>
    <mergeCell ref="B88:B89"/>
    <mergeCell ref="C88:E88"/>
    <mergeCell ref="F88:F89"/>
    <mergeCell ref="G88:G89"/>
  </mergeCells>
  <printOptions horizontalCentered="1"/>
  <pageMargins left="0.39370078740157483" right="0.39370078740157483" top="0.39370078740157483" bottom="0.39370078740157483" header="0.31496062992125984" footer="0.31496062992125984"/>
  <pageSetup paperSize="9" orientation="landscape" horizontalDpi="0" verticalDpi="0" r:id="rId1"/>
  <rowBreaks count="1" manualBreakCount="1">
    <brk id="84"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83"/>
  <sheetViews>
    <sheetView view="pageBreakPreview" zoomScaleNormal="100" zoomScaleSheetLayoutView="100" workbookViewId="0">
      <selection activeCell="H47" sqref="H47"/>
    </sheetView>
  </sheetViews>
  <sheetFormatPr defaultRowHeight="12.75" x14ac:dyDescent="0.2"/>
  <cols>
    <col min="1" max="1" width="7" style="51" customWidth="1"/>
    <col min="2" max="2" width="29" style="51" customWidth="1"/>
    <col min="3" max="10" width="11.140625" style="51" customWidth="1"/>
    <col min="11" max="16384" width="9.140625" style="51"/>
  </cols>
  <sheetData>
    <row r="1" spans="1:10" x14ac:dyDescent="0.2">
      <c r="A1" s="624" t="s">
        <v>127</v>
      </c>
      <c r="B1" s="624"/>
      <c r="C1" s="624"/>
      <c r="D1" s="624"/>
      <c r="E1" s="624"/>
      <c r="F1" s="624"/>
      <c r="G1" s="624"/>
      <c r="H1" s="624"/>
      <c r="I1" s="624"/>
      <c r="J1" s="624"/>
    </row>
    <row r="2" spans="1:10" x14ac:dyDescent="0.2">
      <c r="A2" s="624" t="s">
        <v>128</v>
      </c>
      <c r="B2" s="624"/>
      <c r="C2" s="624"/>
      <c r="D2" s="624"/>
      <c r="E2" s="624"/>
      <c r="F2" s="624"/>
      <c r="G2" s="624"/>
      <c r="H2" s="624"/>
      <c r="I2" s="624"/>
      <c r="J2" s="624"/>
    </row>
    <row r="3" spans="1:10" ht="14.25" x14ac:dyDescent="0.2">
      <c r="A3" s="543" t="str">
        <f>'56.4'!A3:G3</f>
        <v>по состоянию на 31.12.2025</v>
      </c>
      <c r="B3" s="543"/>
      <c r="C3" s="543"/>
      <c r="D3" s="543"/>
      <c r="E3" s="543"/>
      <c r="F3" s="543"/>
      <c r="G3" s="543"/>
      <c r="H3" s="543"/>
      <c r="I3" s="543"/>
      <c r="J3" s="543"/>
    </row>
    <row r="4" spans="1:10" ht="15.75" x14ac:dyDescent="0.2">
      <c r="A4" s="538" t="s">
        <v>788</v>
      </c>
      <c r="B4" s="538"/>
      <c r="C4" s="538"/>
      <c r="D4" s="538"/>
      <c r="E4" s="538"/>
      <c r="F4" s="538"/>
      <c r="G4" s="538"/>
      <c r="H4" s="538"/>
      <c r="I4" s="538"/>
      <c r="J4" s="538"/>
    </row>
    <row r="5" spans="1:10" ht="15.75" x14ac:dyDescent="0.2">
      <c r="A5" s="538" t="s">
        <v>236</v>
      </c>
      <c r="B5" s="538"/>
      <c r="C5" s="538"/>
      <c r="D5" s="538"/>
      <c r="E5" s="538"/>
      <c r="F5" s="538"/>
      <c r="G5" s="538"/>
      <c r="H5" s="538"/>
      <c r="I5" s="538"/>
      <c r="J5" s="538"/>
    </row>
    <row r="6" spans="1:10" x14ac:dyDescent="0.2">
      <c r="A6" s="72"/>
      <c r="J6" s="56" t="s">
        <v>237</v>
      </c>
    </row>
    <row r="7" spans="1:10" ht="63.75" x14ac:dyDescent="0.2">
      <c r="A7" s="234" t="s">
        <v>1</v>
      </c>
      <c r="B7" s="234" t="s">
        <v>3</v>
      </c>
      <c r="C7" s="234" t="s">
        <v>238</v>
      </c>
      <c r="D7" s="234" t="s">
        <v>239</v>
      </c>
      <c r="E7" s="234" t="s">
        <v>240</v>
      </c>
      <c r="F7" s="234" t="s">
        <v>241</v>
      </c>
      <c r="G7" s="234" t="s">
        <v>242</v>
      </c>
      <c r="H7" s="234" t="s">
        <v>243</v>
      </c>
      <c r="I7" s="234" t="s">
        <v>244</v>
      </c>
      <c r="J7" s="234" t="s">
        <v>136</v>
      </c>
    </row>
    <row r="8" spans="1:10" x14ac:dyDescent="0.2">
      <c r="A8" s="236">
        <v>1</v>
      </c>
      <c r="B8" s="236">
        <v>2</v>
      </c>
      <c r="C8" s="236">
        <v>3</v>
      </c>
      <c r="D8" s="236">
        <v>4</v>
      </c>
      <c r="E8" s="236">
        <v>5</v>
      </c>
      <c r="F8" s="236">
        <v>6</v>
      </c>
      <c r="G8" s="236">
        <v>7</v>
      </c>
      <c r="H8" s="236">
        <v>8</v>
      </c>
      <c r="I8" s="236">
        <v>9</v>
      </c>
      <c r="J8" s="236">
        <v>10</v>
      </c>
    </row>
    <row r="9" spans="1:10" hidden="1" x14ac:dyDescent="0.2">
      <c r="A9" s="288">
        <v>1</v>
      </c>
      <c r="B9" s="289" t="s">
        <v>65</v>
      </c>
      <c r="C9" s="303">
        <v>0</v>
      </c>
      <c r="D9" s="303">
        <v>0</v>
      </c>
      <c r="E9" s="303">
        <v>0</v>
      </c>
      <c r="F9" s="303">
        <v>0</v>
      </c>
      <c r="G9" s="303">
        <v>0</v>
      </c>
      <c r="H9" s="303">
        <v>0</v>
      </c>
      <c r="I9" s="303">
        <v>0</v>
      </c>
      <c r="J9" s="303">
        <f>SUM(C9:I9)</f>
        <v>0</v>
      </c>
    </row>
    <row r="10" spans="1:10" ht="51" hidden="1" x14ac:dyDescent="0.2">
      <c r="A10" s="544">
        <v>2</v>
      </c>
      <c r="B10" s="289" t="s">
        <v>245</v>
      </c>
      <c r="C10" s="592">
        <f>SUM(C12:C13)</f>
        <v>0</v>
      </c>
      <c r="D10" s="592">
        <f t="shared" ref="D10:J10" si="0">SUM(D12:D13)</f>
        <v>0</v>
      </c>
      <c r="E10" s="592">
        <f t="shared" si="0"/>
        <v>0</v>
      </c>
      <c r="F10" s="592">
        <f t="shared" si="0"/>
        <v>0</v>
      </c>
      <c r="G10" s="592">
        <f t="shared" si="0"/>
        <v>0</v>
      </c>
      <c r="H10" s="592">
        <f t="shared" si="0"/>
        <v>0</v>
      </c>
      <c r="I10" s="592">
        <f t="shared" si="0"/>
        <v>0</v>
      </c>
      <c r="J10" s="592">
        <f t="shared" si="0"/>
        <v>0</v>
      </c>
    </row>
    <row r="11" spans="1:10" hidden="1" x14ac:dyDescent="0.2">
      <c r="A11" s="544"/>
      <c r="B11" s="289" t="s">
        <v>139</v>
      </c>
      <c r="C11" s="592"/>
      <c r="D11" s="592"/>
      <c r="E11" s="592"/>
      <c r="F11" s="592"/>
      <c r="G11" s="592"/>
      <c r="H11" s="592"/>
      <c r="I11" s="592"/>
      <c r="J11" s="592"/>
    </row>
    <row r="12" spans="1:10" ht="76.5" hidden="1" x14ac:dyDescent="0.2">
      <c r="A12" s="231">
        <v>3</v>
      </c>
      <c r="B12" s="238" t="s">
        <v>67</v>
      </c>
      <c r="C12" s="257">
        <v>0</v>
      </c>
      <c r="D12" s="257">
        <v>0</v>
      </c>
      <c r="E12" s="257">
        <v>0</v>
      </c>
      <c r="F12" s="257">
        <v>0</v>
      </c>
      <c r="G12" s="257">
        <v>0</v>
      </c>
      <c r="H12" s="257">
        <v>0</v>
      </c>
      <c r="I12" s="257">
        <v>0</v>
      </c>
      <c r="J12" s="257">
        <f>SUM(C12:I12)</f>
        <v>0</v>
      </c>
    </row>
    <row r="13" spans="1:10" ht="89.25" hidden="1" x14ac:dyDescent="0.2">
      <c r="A13" s="231">
        <v>4</v>
      </c>
      <c r="B13" s="238" t="s">
        <v>246</v>
      </c>
      <c r="C13" s="257">
        <v>0</v>
      </c>
      <c r="D13" s="257">
        <v>0</v>
      </c>
      <c r="E13" s="257">
        <v>0</v>
      </c>
      <c r="F13" s="257">
        <v>0</v>
      </c>
      <c r="G13" s="257">
        <v>0</v>
      </c>
      <c r="H13" s="257">
        <v>0</v>
      </c>
      <c r="I13" s="257">
        <v>0</v>
      </c>
      <c r="J13" s="257">
        <f>SUM(C13:I13)</f>
        <v>0</v>
      </c>
    </row>
    <row r="14" spans="1:10" ht="51" hidden="1" x14ac:dyDescent="0.2">
      <c r="A14" s="544">
        <v>5</v>
      </c>
      <c r="B14" s="289" t="s">
        <v>247</v>
      </c>
      <c r="C14" s="592">
        <f>SUM(C16:C17)</f>
        <v>0</v>
      </c>
      <c r="D14" s="592">
        <f t="shared" ref="D14:J14" si="1">SUM(D16:D17)</f>
        <v>0</v>
      </c>
      <c r="E14" s="592">
        <f t="shared" si="1"/>
        <v>0</v>
      </c>
      <c r="F14" s="592">
        <f t="shared" si="1"/>
        <v>0</v>
      </c>
      <c r="G14" s="592">
        <f t="shared" si="1"/>
        <v>0</v>
      </c>
      <c r="H14" s="592">
        <f t="shared" si="1"/>
        <v>0</v>
      </c>
      <c r="I14" s="592">
        <f t="shared" si="1"/>
        <v>0</v>
      </c>
      <c r="J14" s="592">
        <f t="shared" si="1"/>
        <v>0</v>
      </c>
    </row>
    <row r="15" spans="1:10" hidden="1" x14ac:dyDescent="0.2">
      <c r="A15" s="544"/>
      <c r="B15" s="289" t="s">
        <v>139</v>
      </c>
      <c r="C15" s="592"/>
      <c r="D15" s="592"/>
      <c r="E15" s="592"/>
      <c r="F15" s="592"/>
      <c r="G15" s="592"/>
      <c r="H15" s="592"/>
      <c r="I15" s="592"/>
      <c r="J15" s="592"/>
    </row>
    <row r="16" spans="1:10" hidden="1" x14ac:dyDescent="0.2">
      <c r="A16" s="231">
        <v>6</v>
      </c>
      <c r="B16" s="238" t="s">
        <v>68</v>
      </c>
      <c r="C16" s="257">
        <v>0</v>
      </c>
      <c r="D16" s="257">
        <v>0</v>
      </c>
      <c r="E16" s="257">
        <v>0</v>
      </c>
      <c r="F16" s="257">
        <v>0</v>
      </c>
      <c r="G16" s="257">
        <v>0</v>
      </c>
      <c r="H16" s="257">
        <v>0</v>
      </c>
      <c r="I16" s="257">
        <v>0</v>
      </c>
      <c r="J16" s="257">
        <f>SUM(C16:I16)</f>
        <v>0</v>
      </c>
    </row>
    <row r="17" spans="1:10" hidden="1" x14ac:dyDescent="0.2">
      <c r="A17" s="231">
        <v>7</v>
      </c>
      <c r="B17" s="238" t="s">
        <v>69</v>
      </c>
      <c r="C17" s="257">
        <v>0</v>
      </c>
      <c r="D17" s="257">
        <v>0</v>
      </c>
      <c r="E17" s="257">
        <v>0</v>
      </c>
      <c r="F17" s="257">
        <v>0</v>
      </c>
      <c r="G17" s="257">
        <v>0</v>
      </c>
      <c r="H17" s="257">
        <v>0</v>
      </c>
      <c r="I17" s="257">
        <v>0</v>
      </c>
      <c r="J17" s="257">
        <f>SUM(C17:I17)</f>
        <v>0</v>
      </c>
    </row>
    <row r="18" spans="1:10" ht="38.25" hidden="1" x14ac:dyDescent="0.2">
      <c r="A18" s="544">
        <v>8</v>
      </c>
      <c r="B18" s="289" t="s">
        <v>248</v>
      </c>
      <c r="C18" s="592">
        <f>SUM(C20:C22)</f>
        <v>0</v>
      </c>
      <c r="D18" s="592">
        <f t="shared" ref="D18:J18" si="2">SUM(D20:D22)</f>
        <v>0</v>
      </c>
      <c r="E18" s="592">
        <f t="shared" si="2"/>
        <v>0</v>
      </c>
      <c r="F18" s="592">
        <f t="shared" si="2"/>
        <v>0</v>
      </c>
      <c r="G18" s="592">
        <f t="shared" si="2"/>
        <v>0</v>
      </c>
      <c r="H18" s="592">
        <f t="shared" si="2"/>
        <v>0</v>
      </c>
      <c r="I18" s="592">
        <f t="shared" si="2"/>
        <v>0</v>
      </c>
      <c r="J18" s="592">
        <f t="shared" si="2"/>
        <v>0</v>
      </c>
    </row>
    <row r="19" spans="1:10" hidden="1" x14ac:dyDescent="0.2">
      <c r="A19" s="544"/>
      <c r="B19" s="289" t="s">
        <v>139</v>
      </c>
      <c r="C19" s="592"/>
      <c r="D19" s="592"/>
      <c r="E19" s="592"/>
      <c r="F19" s="592"/>
      <c r="G19" s="592"/>
      <c r="H19" s="592"/>
      <c r="I19" s="592"/>
      <c r="J19" s="592"/>
    </row>
    <row r="20" spans="1:10" ht="38.25" hidden="1" x14ac:dyDescent="0.2">
      <c r="A20" s="231">
        <v>9</v>
      </c>
      <c r="B20" s="238" t="s">
        <v>71</v>
      </c>
      <c r="C20" s="257">
        <v>0</v>
      </c>
      <c r="D20" s="257">
        <v>0</v>
      </c>
      <c r="E20" s="257">
        <v>0</v>
      </c>
      <c r="F20" s="257">
        <v>0</v>
      </c>
      <c r="G20" s="257">
        <v>0</v>
      </c>
      <c r="H20" s="257">
        <v>0</v>
      </c>
      <c r="I20" s="257">
        <v>0</v>
      </c>
      <c r="J20" s="257">
        <f>SUM(C20:I20)</f>
        <v>0</v>
      </c>
    </row>
    <row r="21" spans="1:10" ht="25.5" hidden="1" x14ac:dyDescent="0.2">
      <c r="A21" s="231">
        <v>10</v>
      </c>
      <c r="B21" s="238" t="s">
        <v>72</v>
      </c>
      <c r="C21" s="257">
        <v>0</v>
      </c>
      <c r="D21" s="257">
        <v>0</v>
      </c>
      <c r="E21" s="257">
        <v>0</v>
      </c>
      <c r="F21" s="257">
        <v>0</v>
      </c>
      <c r="G21" s="257">
        <v>0</v>
      </c>
      <c r="H21" s="257">
        <v>0</v>
      </c>
      <c r="I21" s="258">
        <v>0</v>
      </c>
      <c r="J21" s="258">
        <f>I21</f>
        <v>0</v>
      </c>
    </row>
    <row r="22" spans="1:10" hidden="1" x14ac:dyDescent="0.2">
      <c r="A22" s="231">
        <v>11</v>
      </c>
      <c r="B22" s="238" t="s">
        <v>73</v>
      </c>
      <c r="C22" s="257">
        <v>0</v>
      </c>
      <c r="D22" s="257">
        <v>0</v>
      </c>
      <c r="E22" s="257">
        <v>0</v>
      </c>
      <c r="F22" s="257">
        <v>0</v>
      </c>
      <c r="G22" s="257">
        <v>0</v>
      </c>
      <c r="H22" s="257">
        <v>0</v>
      </c>
      <c r="I22" s="257">
        <v>0</v>
      </c>
      <c r="J22" s="257">
        <f>SUM(C22:I22)</f>
        <v>0</v>
      </c>
    </row>
    <row r="23" spans="1:10" ht="25.5" hidden="1" x14ac:dyDescent="0.2">
      <c r="A23" s="288">
        <v>12</v>
      </c>
      <c r="B23" s="289" t="s">
        <v>27</v>
      </c>
      <c r="C23" s="303">
        <v>0</v>
      </c>
      <c r="D23" s="303">
        <v>0</v>
      </c>
      <c r="E23" s="303">
        <v>0</v>
      </c>
      <c r="F23" s="303">
        <v>0</v>
      </c>
      <c r="G23" s="303">
        <v>0</v>
      </c>
      <c r="H23" s="303">
        <v>0</v>
      </c>
      <c r="I23" s="303">
        <v>0</v>
      </c>
      <c r="J23" s="303">
        <f t="shared" ref="J23:J30" si="3">SUM(C23:I23)</f>
        <v>0</v>
      </c>
    </row>
    <row r="24" spans="1:10" ht="25.5" hidden="1" x14ac:dyDescent="0.2">
      <c r="A24" s="231">
        <v>13</v>
      </c>
      <c r="B24" s="238" t="s">
        <v>28</v>
      </c>
      <c r="C24" s="257">
        <v>0</v>
      </c>
      <c r="D24" s="257">
        <v>0</v>
      </c>
      <c r="E24" s="257">
        <v>0</v>
      </c>
      <c r="F24" s="257">
        <v>0</v>
      </c>
      <c r="G24" s="257">
        <v>0</v>
      </c>
      <c r="H24" s="257">
        <v>0</v>
      </c>
      <c r="I24" s="257">
        <v>0</v>
      </c>
      <c r="J24" s="257">
        <f t="shared" si="3"/>
        <v>0</v>
      </c>
    </row>
    <row r="25" spans="1:10" ht="25.5" hidden="1" x14ac:dyDescent="0.2">
      <c r="A25" s="231">
        <v>14</v>
      </c>
      <c r="B25" s="238" t="s">
        <v>29</v>
      </c>
      <c r="C25" s="257">
        <v>0</v>
      </c>
      <c r="D25" s="257">
        <v>0</v>
      </c>
      <c r="E25" s="257">
        <v>0</v>
      </c>
      <c r="F25" s="257">
        <v>0</v>
      </c>
      <c r="G25" s="257">
        <v>0</v>
      </c>
      <c r="H25" s="257">
        <v>0</v>
      </c>
      <c r="I25" s="257">
        <v>0</v>
      </c>
      <c r="J25" s="257">
        <f t="shared" si="3"/>
        <v>0</v>
      </c>
    </row>
    <row r="26" spans="1:10" ht="38.25" hidden="1" x14ac:dyDescent="0.2">
      <c r="A26" s="231">
        <v>15</v>
      </c>
      <c r="B26" s="238" t="s">
        <v>75</v>
      </c>
      <c r="C26" s="257">
        <v>0</v>
      </c>
      <c r="D26" s="257">
        <v>0</v>
      </c>
      <c r="E26" s="257">
        <v>0</v>
      </c>
      <c r="F26" s="257">
        <v>0</v>
      </c>
      <c r="G26" s="257">
        <v>0</v>
      </c>
      <c r="H26" s="257">
        <v>0</v>
      </c>
      <c r="I26" s="257">
        <v>0</v>
      </c>
      <c r="J26" s="257">
        <f t="shared" si="3"/>
        <v>0</v>
      </c>
    </row>
    <row r="27" spans="1:10" hidden="1" x14ac:dyDescent="0.2">
      <c r="A27" s="231">
        <v>16</v>
      </c>
      <c r="B27" s="238" t="s">
        <v>77</v>
      </c>
      <c r="C27" s="257">
        <v>0</v>
      </c>
      <c r="D27" s="257">
        <v>0</v>
      </c>
      <c r="E27" s="257">
        <v>0</v>
      </c>
      <c r="F27" s="257">
        <v>0</v>
      </c>
      <c r="G27" s="257">
        <v>0</v>
      </c>
      <c r="H27" s="257">
        <v>0</v>
      </c>
      <c r="I27" s="257">
        <v>0</v>
      </c>
      <c r="J27" s="257">
        <f t="shared" si="3"/>
        <v>0</v>
      </c>
    </row>
    <row r="28" spans="1:10" hidden="1" x14ac:dyDescent="0.2">
      <c r="A28" s="231">
        <v>17</v>
      </c>
      <c r="B28" s="238" t="s">
        <v>78</v>
      </c>
      <c r="C28" s="257">
        <v>0</v>
      </c>
      <c r="D28" s="257">
        <v>0</v>
      </c>
      <c r="E28" s="257">
        <v>0</v>
      </c>
      <c r="F28" s="257">
        <v>0</v>
      </c>
      <c r="G28" s="257">
        <v>0</v>
      </c>
      <c r="H28" s="257">
        <v>0</v>
      </c>
      <c r="I28" s="257">
        <v>0</v>
      </c>
      <c r="J28" s="257">
        <f t="shared" si="3"/>
        <v>0</v>
      </c>
    </row>
    <row r="29" spans="1:10" hidden="1" x14ac:dyDescent="0.2">
      <c r="A29" s="231">
        <v>18</v>
      </c>
      <c r="B29" s="238" t="s">
        <v>79</v>
      </c>
      <c r="C29" s="257">
        <v>0</v>
      </c>
      <c r="D29" s="257">
        <v>0</v>
      </c>
      <c r="E29" s="257">
        <v>0</v>
      </c>
      <c r="F29" s="257">
        <v>0</v>
      </c>
      <c r="G29" s="257">
        <v>0</v>
      </c>
      <c r="H29" s="257">
        <v>0</v>
      </c>
      <c r="I29" s="257">
        <v>0</v>
      </c>
      <c r="J29" s="257">
        <f t="shared" si="3"/>
        <v>0</v>
      </c>
    </row>
    <row r="30" spans="1:10" hidden="1" x14ac:dyDescent="0.2">
      <c r="A30" s="231">
        <v>19</v>
      </c>
      <c r="B30" s="238" t="s">
        <v>88</v>
      </c>
      <c r="C30" s="257">
        <v>0</v>
      </c>
      <c r="D30" s="257">
        <v>0</v>
      </c>
      <c r="E30" s="257">
        <v>0</v>
      </c>
      <c r="F30" s="257">
        <v>0</v>
      </c>
      <c r="G30" s="257">
        <v>0</v>
      </c>
      <c r="H30" s="257">
        <v>0</v>
      </c>
      <c r="I30" s="257">
        <v>0</v>
      </c>
      <c r="J30" s="257">
        <f t="shared" si="3"/>
        <v>0</v>
      </c>
    </row>
    <row r="31" spans="1:10" ht="51" hidden="1" x14ac:dyDescent="0.2">
      <c r="A31" s="544">
        <v>20</v>
      </c>
      <c r="B31" s="289" t="s">
        <v>249</v>
      </c>
      <c r="C31" s="592">
        <f>SUM(C33:C34)</f>
        <v>0</v>
      </c>
      <c r="D31" s="592">
        <f t="shared" ref="D31:J31" si="4">SUM(D33:D34)</f>
        <v>0</v>
      </c>
      <c r="E31" s="592">
        <f t="shared" si="4"/>
        <v>0</v>
      </c>
      <c r="F31" s="592">
        <f t="shared" si="4"/>
        <v>0</v>
      </c>
      <c r="G31" s="592">
        <f t="shared" si="4"/>
        <v>0</v>
      </c>
      <c r="H31" s="592">
        <f t="shared" si="4"/>
        <v>0</v>
      </c>
      <c r="I31" s="592">
        <f t="shared" si="4"/>
        <v>0</v>
      </c>
      <c r="J31" s="592">
        <f t="shared" si="4"/>
        <v>0</v>
      </c>
    </row>
    <row r="32" spans="1:10" hidden="1" x14ac:dyDescent="0.2">
      <c r="A32" s="544"/>
      <c r="B32" s="289" t="s">
        <v>139</v>
      </c>
      <c r="C32" s="592"/>
      <c r="D32" s="592"/>
      <c r="E32" s="592"/>
      <c r="F32" s="592"/>
      <c r="G32" s="592"/>
      <c r="H32" s="592"/>
      <c r="I32" s="592"/>
      <c r="J32" s="592"/>
    </row>
    <row r="33" spans="1:10" ht="76.5" hidden="1" x14ac:dyDescent="0.2">
      <c r="A33" s="231">
        <v>21</v>
      </c>
      <c r="B33" s="238" t="s">
        <v>91</v>
      </c>
      <c r="C33" s="257">
        <v>0</v>
      </c>
      <c r="D33" s="257">
        <v>0</v>
      </c>
      <c r="E33" s="257">
        <v>0</v>
      </c>
      <c r="F33" s="257">
        <v>0</v>
      </c>
      <c r="G33" s="257">
        <v>0</v>
      </c>
      <c r="H33" s="257">
        <v>0</v>
      </c>
      <c r="I33" s="257">
        <v>0</v>
      </c>
      <c r="J33" s="257">
        <f>SUM(C33:I33)</f>
        <v>0</v>
      </c>
    </row>
    <row r="34" spans="1:10" ht="89.25" hidden="1" x14ac:dyDescent="0.2">
      <c r="A34" s="231">
        <v>22</v>
      </c>
      <c r="B34" s="238" t="s">
        <v>95</v>
      </c>
      <c r="C34" s="257">
        <v>0</v>
      </c>
      <c r="D34" s="257">
        <v>0</v>
      </c>
      <c r="E34" s="257">
        <v>0</v>
      </c>
      <c r="F34" s="257">
        <v>0</v>
      </c>
      <c r="G34" s="257">
        <v>0</v>
      </c>
      <c r="H34" s="257">
        <v>0</v>
      </c>
      <c r="I34" s="257">
        <v>0</v>
      </c>
      <c r="J34" s="257">
        <f>SUM(C34:I34)</f>
        <v>0</v>
      </c>
    </row>
    <row r="35" spans="1:10" ht="38.25" hidden="1" x14ac:dyDescent="0.2">
      <c r="A35" s="544">
        <v>23</v>
      </c>
      <c r="B35" s="289" t="s">
        <v>250</v>
      </c>
      <c r="C35" s="592">
        <f t="shared" ref="C35:J35" si="5">SUM(C37:C40)</f>
        <v>0</v>
      </c>
      <c r="D35" s="592">
        <f t="shared" si="5"/>
        <v>0</v>
      </c>
      <c r="E35" s="592">
        <f t="shared" si="5"/>
        <v>0</v>
      </c>
      <c r="F35" s="592">
        <f t="shared" si="5"/>
        <v>0</v>
      </c>
      <c r="G35" s="592">
        <f t="shared" si="5"/>
        <v>0</v>
      </c>
      <c r="H35" s="592">
        <f t="shared" si="5"/>
        <v>0</v>
      </c>
      <c r="I35" s="592">
        <f t="shared" si="5"/>
        <v>0</v>
      </c>
      <c r="J35" s="592">
        <f t="shared" si="5"/>
        <v>0</v>
      </c>
    </row>
    <row r="36" spans="1:10" hidden="1" x14ac:dyDescent="0.2">
      <c r="A36" s="544"/>
      <c r="B36" s="289" t="s">
        <v>139</v>
      </c>
      <c r="C36" s="592"/>
      <c r="D36" s="592"/>
      <c r="E36" s="592"/>
      <c r="F36" s="592"/>
      <c r="G36" s="592"/>
      <c r="H36" s="592"/>
      <c r="I36" s="592"/>
      <c r="J36" s="592"/>
    </row>
    <row r="37" spans="1:10" hidden="1" x14ac:dyDescent="0.2">
      <c r="A37" s="231">
        <v>24</v>
      </c>
      <c r="B37" s="238" t="s">
        <v>98</v>
      </c>
      <c r="C37" s="257">
        <v>0</v>
      </c>
      <c r="D37" s="257">
        <v>0</v>
      </c>
      <c r="E37" s="257">
        <v>0</v>
      </c>
      <c r="F37" s="257">
        <v>0</v>
      </c>
      <c r="G37" s="257">
        <v>0</v>
      </c>
      <c r="H37" s="257">
        <v>0</v>
      </c>
      <c r="I37" s="257">
        <v>0</v>
      </c>
      <c r="J37" s="257">
        <f t="shared" ref="J37:J42" si="6">SUM(C37:I37)</f>
        <v>0</v>
      </c>
    </row>
    <row r="38" spans="1:10" ht="25.5" hidden="1" x14ac:dyDescent="0.2">
      <c r="A38" s="231">
        <v>25</v>
      </c>
      <c r="B38" s="238" t="s">
        <v>99</v>
      </c>
      <c r="C38" s="257">
        <v>0</v>
      </c>
      <c r="D38" s="257">
        <v>0</v>
      </c>
      <c r="E38" s="257">
        <v>0</v>
      </c>
      <c r="F38" s="257">
        <v>0</v>
      </c>
      <c r="G38" s="257">
        <v>0</v>
      </c>
      <c r="H38" s="257">
        <v>0</v>
      </c>
      <c r="I38" s="257">
        <v>0</v>
      </c>
      <c r="J38" s="257">
        <f t="shared" si="6"/>
        <v>0</v>
      </c>
    </row>
    <row r="39" spans="1:10" ht="25.5" hidden="1" x14ac:dyDescent="0.2">
      <c r="A39" s="231">
        <v>26</v>
      </c>
      <c r="B39" s="238" t="s">
        <v>100</v>
      </c>
      <c r="C39" s="257">
        <v>0</v>
      </c>
      <c r="D39" s="257">
        <v>0</v>
      </c>
      <c r="E39" s="257">
        <v>0</v>
      </c>
      <c r="F39" s="257">
        <v>0</v>
      </c>
      <c r="G39" s="257">
        <v>0</v>
      </c>
      <c r="H39" s="257">
        <v>0</v>
      </c>
      <c r="I39" s="257">
        <v>0</v>
      </c>
      <c r="J39" s="257">
        <f t="shared" si="6"/>
        <v>0</v>
      </c>
    </row>
    <row r="40" spans="1:10" hidden="1" x14ac:dyDescent="0.2">
      <c r="A40" s="231">
        <v>27</v>
      </c>
      <c r="B40" s="238" t="s">
        <v>101</v>
      </c>
      <c r="C40" s="257">
        <v>0</v>
      </c>
      <c r="D40" s="257">
        <v>0</v>
      </c>
      <c r="E40" s="257">
        <v>0</v>
      </c>
      <c r="F40" s="257">
        <v>0</v>
      </c>
      <c r="G40" s="257">
        <v>0</v>
      </c>
      <c r="H40" s="257">
        <v>0</v>
      </c>
      <c r="I40" s="257">
        <v>0</v>
      </c>
      <c r="J40" s="257">
        <f t="shared" si="6"/>
        <v>0</v>
      </c>
    </row>
    <row r="41" spans="1:10" ht="38.25" hidden="1" x14ac:dyDescent="0.2">
      <c r="A41" s="288">
        <v>28</v>
      </c>
      <c r="B41" s="289" t="s">
        <v>251</v>
      </c>
      <c r="C41" s="303">
        <v>0</v>
      </c>
      <c r="D41" s="303">
        <v>0</v>
      </c>
      <c r="E41" s="303">
        <v>0</v>
      </c>
      <c r="F41" s="303">
        <v>0</v>
      </c>
      <c r="G41" s="303">
        <v>0</v>
      </c>
      <c r="H41" s="303">
        <v>0</v>
      </c>
      <c r="I41" s="303">
        <v>0</v>
      </c>
      <c r="J41" s="303">
        <f t="shared" si="6"/>
        <v>0</v>
      </c>
    </row>
    <row r="42" spans="1:10" x14ac:dyDescent="0.2">
      <c r="A42" s="293">
        <v>29</v>
      </c>
      <c r="B42" s="294" t="s">
        <v>34</v>
      </c>
      <c r="C42" s="258">
        <v>0</v>
      </c>
      <c r="D42" s="258">
        <v>0</v>
      </c>
      <c r="E42" s="258">
        <v>0</v>
      </c>
      <c r="F42" s="258">
        <v>0</v>
      </c>
      <c r="G42" s="258">
        <f>879180/1000+18534/1000</f>
        <v>897.71399999999994</v>
      </c>
      <c r="H42" s="258">
        <v>0</v>
      </c>
      <c r="I42" s="258">
        <v>0</v>
      </c>
      <c r="J42" s="258">
        <f t="shared" si="6"/>
        <v>897.71399999999994</v>
      </c>
    </row>
    <row r="43" spans="1:10" ht="43.5" customHeight="1" x14ac:dyDescent="0.2">
      <c r="A43" s="231">
        <f>A42+1</f>
        <v>30</v>
      </c>
      <c r="B43" s="238" t="s">
        <v>733</v>
      </c>
      <c r="C43" s="603" t="s">
        <v>1139</v>
      </c>
      <c r="D43" s="603"/>
      <c r="E43" s="603"/>
      <c r="F43" s="603"/>
      <c r="G43" s="603"/>
      <c r="H43" s="603"/>
      <c r="I43" s="603"/>
      <c r="J43" s="603"/>
    </row>
    <row r="44" spans="1:10" x14ac:dyDescent="0.2">
      <c r="A44" s="72"/>
    </row>
    <row r="45" spans="1:10" ht="15.75" x14ac:dyDescent="0.2">
      <c r="A45" s="538" t="s">
        <v>787</v>
      </c>
      <c r="B45" s="538"/>
      <c r="C45" s="538"/>
      <c r="D45" s="538"/>
      <c r="E45" s="538"/>
      <c r="F45" s="538"/>
      <c r="G45" s="538"/>
      <c r="H45" s="538"/>
      <c r="I45" s="538"/>
      <c r="J45" s="538"/>
    </row>
    <row r="46" spans="1:10" x14ac:dyDescent="0.2">
      <c r="A46" s="72"/>
      <c r="J46" s="56" t="s">
        <v>237</v>
      </c>
    </row>
    <row r="47" spans="1:10" ht="63.75" x14ac:dyDescent="0.2">
      <c r="A47" s="234" t="s">
        <v>1</v>
      </c>
      <c r="B47" s="234" t="s">
        <v>3</v>
      </c>
      <c r="C47" s="234" t="s">
        <v>238</v>
      </c>
      <c r="D47" s="234" t="s">
        <v>239</v>
      </c>
      <c r="E47" s="234" t="s">
        <v>240</v>
      </c>
      <c r="F47" s="234" t="s">
        <v>241</v>
      </c>
      <c r="G47" s="234" t="s">
        <v>242</v>
      </c>
      <c r="H47" s="234" t="s">
        <v>243</v>
      </c>
      <c r="I47" s="234" t="s">
        <v>244</v>
      </c>
      <c r="J47" s="234" t="s">
        <v>136</v>
      </c>
    </row>
    <row r="48" spans="1:10" x14ac:dyDescent="0.2">
      <c r="A48" s="236">
        <v>1</v>
      </c>
      <c r="B48" s="236">
        <v>2</v>
      </c>
      <c r="C48" s="236">
        <v>3</v>
      </c>
      <c r="D48" s="236">
        <v>4</v>
      </c>
      <c r="E48" s="236">
        <v>5</v>
      </c>
      <c r="F48" s="236">
        <v>6</v>
      </c>
      <c r="G48" s="236">
        <v>7</v>
      </c>
      <c r="H48" s="236">
        <v>8</v>
      </c>
      <c r="I48" s="236">
        <v>9</v>
      </c>
      <c r="J48" s="236">
        <v>10</v>
      </c>
    </row>
    <row r="49" spans="1:10" hidden="1" x14ac:dyDescent="0.2">
      <c r="A49" s="288">
        <v>1</v>
      </c>
      <c r="B49" s="289" t="s">
        <v>65</v>
      </c>
      <c r="C49" s="303">
        <v>0</v>
      </c>
      <c r="D49" s="303">
        <v>0</v>
      </c>
      <c r="E49" s="303">
        <v>0</v>
      </c>
      <c r="F49" s="303">
        <v>0</v>
      </c>
      <c r="G49" s="303">
        <v>0</v>
      </c>
      <c r="H49" s="303">
        <v>0</v>
      </c>
      <c r="I49" s="303">
        <v>0</v>
      </c>
      <c r="J49" s="303">
        <f>SUM(C49:I49)</f>
        <v>0</v>
      </c>
    </row>
    <row r="50" spans="1:10" ht="51" hidden="1" x14ac:dyDescent="0.2">
      <c r="A50" s="544">
        <v>2</v>
      </c>
      <c r="B50" s="289" t="s">
        <v>245</v>
      </c>
      <c r="C50" s="592">
        <f>SUM(C52:C53)</f>
        <v>0</v>
      </c>
      <c r="D50" s="592">
        <f t="shared" ref="D50:J50" si="7">SUM(D52:D53)</f>
        <v>0</v>
      </c>
      <c r="E50" s="592">
        <f t="shared" si="7"/>
        <v>0</v>
      </c>
      <c r="F50" s="592">
        <f t="shared" si="7"/>
        <v>0</v>
      </c>
      <c r="G50" s="592">
        <f t="shared" si="7"/>
        <v>0</v>
      </c>
      <c r="H50" s="592">
        <f t="shared" si="7"/>
        <v>0</v>
      </c>
      <c r="I50" s="592">
        <f t="shared" si="7"/>
        <v>0</v>
      </c>
      <c r="J50" s="592">
        <f t="shared" si="7"/>
        <v>0</v>
      </c>
    </row>
    <row r="51" spans="1:10" hidden="1" x14ac:dyDescent="0.2">
      <c r="A51" s="544"/>
      <c r="B51" s="289" t="s">
        <v>139</v>
      </c>
      <c r="C51" s="592"/>
      <c r="D51" s="592"/>
      <c r="E51" s="592"/>
      <c r="F51" s="592"/>
      <c r="G51" s="592"/>
      <c r="H51" s="592"/>
      <c r="I51" s="592"/>
      <c r="J51" s="592"/>
    </row>
    <row r="52" spans="1:10" ht="76.5" hidden="1" x14ac:dyDescent="0.2">
      <c r="A52" s="231">
        <v>3</v>
      </c>
      <c r="B52" s="238" t="s">
        <v>67</v>
      </c>
      <c r="C52" s="257">
        <v>0</v>
      </c>
      <c r="D52" s="257">
        <v>0</v>
      </c>
      <c r="E52" s="257">
        <v>0</v>
      </c>
      <c r="F52" s="257">
        <v>0</v>
      </c>
      <c r="G52" s="257">
        <v>0</v>
      </c>
      <c r="H52" s="257">
        <v>0</v>
      </c>
      <c r="I52" s="257">
        <v>0</v>
      </c>
      <c r="J52" s="257">
        <f>SUM(C52:I52)</f>
        <v>0</v>
      </c>
    </row>
    <row r="53" spans="1:10" ht="89.25" hidden="1" x14ac:dyDescent="0.2">
      <c r="A53" s="231">
        <v>4</v>
      </c>
      <c r="B53" s="238" t="s">
        <v>246</v>
      </c>
      <c r="C53" s="257">
        <v>0</v>
      </c>
      <c r="D53" s="257">
        <v>0</v>
      </c>
      <c r="E53" s="257">
        <v>0</v>
      </c>
      <c r="F53" s="257">
        <v>0</v>
      </c>
      <c r="G53" s="257">
        <v>0</v>
      </c>
      <c r="H53" s="257">
        <v>0</v>
      </c>
      <c r="I53" s="257">
        <v>0</v>
      </c>
      <c r="J53" s="257">
        <f>SUM(C53:I53)</f>
        <v>0</v>
      </c>
    </row>
    <row r="54" spans="1:10" ht="51" hidden="1" x14ac:dyDescent="0.2">
      <c r="A54" s="544">
        <v>5</v>
      </c>
      <c r="B54" s="289" t="s">
        <v>247</v>
      </c>
      <c r="C54" s="592">
        <f>SUM(C56:C57)</f>
        <v>0</v>
      </c>
      <c r="D54" s="592">
        <f t="shared" ref="D54:J54" si="8">SUM(D56:D57)</f>
        <v>0</v>
      </c>
      <c r="E54" s="592">
        <f t="shared" si="8"/>
        <v>0</v>
      </c>
      <c r="F54" s="592">
        <f t="shared" si="8"/>
        <v>0</v>
      </c>
      <c r="G54" s="592">
        <f t="shared" si="8"/>
        <v>0</v>
      </c>
      <c r="H54" s="592">
        <f t="shared" si="8"/>
        <v>0</v>
      </c>
      <c r="I54" s="592">
        <f t="shared" si="8"/>
        <v>0</v>
      </c>
      <c r="J54" s="592">
        <f t="shared" si="8"/>
        <v>0</v>
      </c>
    </row>
    <row r="55" spans="1:10" hidden="1" x14ac:dyDescent="0.2">
      <c r="A55" s="544"/>
      <c r="B55" s="289" t="s">
        <v>139</v>
      </c>
      <c r="C55" s="592"/>
      <c r="D55" s="592"/>
      <c r="E55" s="592"/>
      <c r="F55" s="592"/>
      <c r="G55" s="592"/>
      <c r="H55" s="592"/>
      <c r="I55" s="592"/>
      <c r="J55" s="592"/>
    </row>
    <row r="56" spans="1:10" hidden="1" x14ac:dyDescent="0.2">
      <c r="A56" s="231">
        <v>6</v>
      </c>
      <c r="B56" s="238" t="s">
        <v>68</v>
      </c>
      <c r="C56" s="257">
        <v>0</v>
      </c>
      <c r="D56" s="257">
        <v>0</v>
      </c>
      <c r="E56" s="257">
        <v>0</v>
      </c>
      <c r="F56" s="257">
        <v>0</v>
      </c>
      <c r="G56" s="257">
        <v>0</v>
      </c>
      <c r="H56" s="257">
        <v>0</v>
      </c>
      <c r="I56" s="257">
        <v>0</v>
      </c>
      <c r="J56" s="257">
        <f>SUM(C56:I56)</f>
        <v>0</v>
      </c>
    </row>
    <row r="57" spans="1:10" hidden="1" x14ac:dyDescent="0.2">
      <c r="A57" s="231">
        <v>7</v>
      </c>
      <c r="B57" s="238" t="s">
        <v>69</v>
      </c>
      <c r="C57" s="257">
        <v>0</v>
      </c>
      <c r="D57" s="257">
        <v>0</v>
      </c>
      <c r="E57" s="257">
        <v>0</v>
      </c>
      <c r="F57" s="257">
        <v>0</v>
      </c>
      <c r="G57" s="257">
        <v>0</v>
      </c>
      <c r="H57" s="257">
        <v>0</v>
      </c>
      <c r="I57" s="257">
        <v>0</v>
      </c>
      <c r="J57" s="257">
        <f>SUM(C57:I57)</f>
        <v>0</v>
      </c>
    </row>
    <row r="58" spans="1:10" ht="38.25" hidden="1" x14ac:dyDescent="0.2">
      <c r="A58" s="544">
        <v>8</v>
      </c>
      <c r="B58" s="289" t="s">
        <v>248</v>
      </c>
      <c r="C58" s="592">
        <f>SUM(C60:C62)</f>
        <v>0</v>
      </c>
      <c r="D58" s="592">
        <f t="shared" ref="D58:J58" si="9">SUM(D60:D62)</f>
        <v>0</v>
      </c>
      <c r="E58" s="592">
        <f t="shared" si="9"/>
        <v>0</v>
      </c>
      <c r="F58" s="592">
        <f t="shared" si="9"/>
        <v>0</v>
      </c>
      <c r="G58" s="592">
        <f t="shared" si="9"/>
        <v>0</v>
      </c>
      <c r="H58" s="592">
        <f t="shared" si="9"/>
        <v>0</v>
      </c>
      <c r="I58" s="592">
        <f t="shared" si="9"/>
        <v>0</v>
      </c>
      <c r="J58" s="592">
        <f t="shared" si="9"/>
        <v>0</v>
      </c>
    </row>
    <row r="59" spans="1:10" hidden="1" x14ac:dyDescent="0.2">
      <c r="A59" s="544"/>
      <c r="B59" s="289" t="s">
        <v>139</v>
      </c>
      <c r="C59" s="592"/>
      <c r="D59" s="592"/>
      <c r="E59" s="592"/>
      <c r="F59" s="592"/>
      <c r="G59" s="592"/>
      <c r="H59" s="592"/>
      <c r="I59" s="592"/>
      <c r="J59" s="592"/>
    </row>
    <row r="60" spans="1:10" ht="38.25" hidden="1" x14ac:dyDescent="0.2">
      <c r="A60" s="231">
        <v>9</v>
      </c>
      <c r="B60" s="238" t="s">
        <v>71</v>
      </c>
      <c r="C60" s="257">
        <v>0</v>
      </c>
      <c r="D60" s="257">
        <v>0</v>
      </c>
      <c r="E60" s="257">
        <v>0</v>
      </c>
      <c r="F60" s="257">
        <v>0</v>
      </c>
      <c r="G60" s="257">
        <v>0</v>
      </c>
      <c r="H60" s="257">
        <v>0</v>
      </c>
      <c r="I60" s="257">
        <v>0</v>
      </c>
      <c r="J60" s="257">
        <f>SUM(C60:I60)</f>
        <v>0</v>
      </c>
    </row>
    <row r="61" spans="1:10" ht="25.5" hidden="1" x14ac:dyDescent="0.2">
      <c r="A61" s="231">
        <v>10</v>
      </c>
      <c r="B61" s="238" t="s">
        <v>72</v>
      </c>
      <c r="C61" s="257">
        <v>0</v>
      </c>
      <c r="D61" s="257">
        <v>0</v>
      </c>
      <c r="E61" s="257">
        <v>0</v>
      </c>
      <c r="F61" s="257">
        <v>0</v>
      </c>
      <c r="G61" s="257">
        <v>0</v>
      </c>
      <c r="H61" s="257">
        <v>0</v>
      </c>
      <c r="I61" s="258">
        <v>0</v>
      </c>
      <c r="J61" s="258">
        <f>I61</f>
        <v>0</v>
      </c>
    </row>
    <row r="62" spans="1:10" hidden="1" x14ac:dyDescent="0.2">
      <c r="A62" s="231">
        <v>11</v>
      </c>
      <c r="B62" s="238" t="s">
        <v>73</v>
      </c>
      <c r="C62" s="257">
        <v>0</v>
      </c>
      <c r="D62" s="257">
        <v>0</v>
      </c>
      <c r="E62" s="257">
        <v>0</v>
      </c>
      <c r="F62" s="257">
        <v>0</v>
      </c>
      <c r="G62" s="257">
        <v>0</v>
      </c>
      <c r="H62" s="257">
        <v>0</v>
      </c>
      <c r="I62" s="257">
        <v>0</v>
      </c>
      <c r="J62" s="257">
        <f>SUM(C62:I62)</f>
        <v>0</v>
      </c>
    </row>
    <row r="63" spans="1:10" ht="25.5" hidden="1" x14ac:dyDescent="0.2">
      <c r="A63" s="288">
        <v>12</v>
      </c>
      <c r="B63" s="289" t="s">
        <v>27</v>
      </c>
      <c r="C63" s="303">
        <v>0</v>
      </c>
      <c r="D63" s="303">
        <v>0</v>
      </c>
      <c r="E63" s="303">
        <v>0</v>
      </c>
      <c r="F63" s="303">
        <v>0</v>
      </c>
      <c r="G63" s="303">
        <v>0</v>
      </c>
      <c r="H63" s="303">
        <v>0</v>
      </c>
      <c r="I63" s="303">
        <v>0</v>
      </c>
      <c r="J63" s="303">
        <f t="shared" ref="J63:J70" si="10">SUM(C63:I63)</f>
        <v>0</v>
      </c>
    </row>
    <row r="64" spans="1:10" ht="25.5" hidden="1" x14ac:dyDescent="0.2">
      <c r="A64" s="231">
        <v>13</v>
      </c>
      <c r="B64" s="238" t="s">
        <v>28</v>
      </c>
      <c r="C64" s="257">
        <v>0</v>
      </c>
      <c r="D64" s="257">
        <v>0</v>
      </c>
      <c r="E64" s="257">
        <v>0</v>
      </c>
      <c r="F64" s="257">
        <v>0</v>
      </c>
      <c r="G64" s="257">
        <v>0</v>
      </c>
      <c r="H64" s="257">
        <v>0</v>
      </c>
      <c r="I64" s="257">
        <v>0</v>
      </c>
      <c r="J64" s="257">
        <f t="shared" si="10"/>
        <v>0</v>
      </c>
    </row>
    <row r="65" spans="1:10" ht="25.5" hidden="1" x14ac:dyDescent="0.2">
      <c r="A65" s="231">
        <v>14</v>
      </c>
      <c r="B65" s="238" t="s">
        <v>29</v>
      </c>
      <c r="C65" s="257">
        <v>0</v>
      </c>
      <c r="D65" s="257">
        <v>0</v>
      </c>
      <c r="E65" s="257">
        <v>0</v>
      </c>
      <c r="F65" s="257">
        <v>0</v>
      </c>
      <c r="G65" s="257">
        <v>0</v>
      </c>
      <c r="H65" s="257">
        <v>0</v>
      </c>
      <c r="I65" s="257">
        <v>0</v>
      </c>
      <c r="J65" s="257">
        <f t="shared" si="10"/>
        <v>0</v>
      </c>
    </row>
    <row r="66" spans="1:10" ht="38.25" hidden="1" x14ac:dyDescent="0.2">
      <c r="A66" s="231">
        <v>15</v>
      </c>
      <c r="B66" s="238" t="s">
        <v>75</v>
      </c>
      <c r="C66" s="257">
        <v>0</v>
      </c>
      <c r="D66" s="257">
        <v>0</v>
      </c>
      <c r="E66" s="257">
        <v>0</v>
      </c>
      <c r="F66" s="257">
        <v>0</v>
      </c>
      <c r="G66" s="257">
        <v>0</v>
      </c>
      <c r="H66" s="257">
        <v>0</v>
      </c>
      <c r="I66" s="257">
        <v>0</v>
      </c>
      <c r="J66" s="257">
        <f t="shared" si="10"/>
        <v>0</v>
      </c>
    </row>
    <row r="67" spans="1:10" hidden="1" x14ac:dyDescent="0.2">
      <c r="A67" s="231">
        <v>16</v>
      </c>
      <c r="B67" s="238" t="s">
        <v>77</v>
      </c>
      <c r="C67" s="257">
        <v>0</v>
      </c>
      <c r="D67" s="257">
        <v>0</v>
      </c>
      <c r="E67" s="257">
        <v>0</v>
      </c>
      <c r="F67" s="257">
        <v>0</v>
      </c>
      <c r="G67" s="257">
        <v>0</v>
      </c>
      <c r="H67" s="257">
        <v>0</v>
      </c>
      <c r="I67" s="257">
        <v>0</v>
      </c>
      <c r="J67" s="257">
        <f t="shared" si="10"/>
        <v>0</v>
      </c>
    </row>
    <row r="68" spans="1:10" hidden="1" x14ac:dyDescent="0.2">
      <c r="A68" s="231">
        <v>17</v>
      </c>
      <c r="B68" s="238" t="s">
        <v>78</v>
      </c>
      <c r="C68" s="257">
        <v>0</v>
      </c>
      <c r="D68" s="257">
        <v>0</v>
      </c>
      <c r="E68" s="257">
        <v>0</v>
      </c>
      <c r="F68" s="257">
        <v>0</v>
      </c>
      <c r="G68" s="257">
        <v>0</v>
      </c>
      <c r="H68" s="257">
        <v>0</v>
      </c>
      <c r="I68" s="257">
        <v>0</v>
      </c>
      <c r="J68" s="257">
        <f t="shared" si="10"/>
        <v>0</v>
      </c>
    </row>
    <row r="69" spans="1:10" hidden="1" x14ac:dyDescent="0.2">
      <c r="A69" s="231">
        <v>18</v>
      </c>
      <c r="B69" s="238" t="s">
        <v>79</v>
      </c>
      <c r="C69" s="257">
        <v>0</v>
      </c>
      <c r="D69" s="257">
        <v>0</v>
      </c>
      <c r="E69" s="257">
        <v>0</v>
      </c>
      <c r="F69" s="257">
        <v>0</v>
      </c>
      <c r="G69" s="257">
        <v>0</v>
      </c>
      <c r="H69" s="257">
        <v>0</v>
      </c>
      <c r="I69" s="257">
        <v>0</v>
      </c>
      <c r="J69" s="257">
        <f t="shared" si="10"/>
        <v>0</v>
      </c>
    </row>
    <row r="70" spans="1:10" hidden="1" x14ac:dyDescent="0.2">
      <c r="A70" s="231">
        <v>19</v>
      </c>
      <c r="B70" s="238" t="s">
        <v>88</v>
      </c>
      <c r="C70" s="257">
        <v>0</v>
      </c>
      <c r="D70" s="257">
        <v>0</v>
      </c>
      <c r="E70" s="257">
        <v>0</v>
      </c>
      <c r="F70" s="257">
        <v>0</v>
      </c>
      <c r="G70" s="257">
        <v>0</v>
      </c>
      <c r="H70" s="257">
        <v>0</v>
      </c>
      <c r="I70" s="257">
        <v>0</v>
      </c>
      <c r="J70" s="257">
        <f t="shared" si="10"/>
        <v>0</v>
      </c>
    </row>
    <row r="71" spans="1:10" ht="51" hidden="1" x14ac:dyDescent="0.2">
      <c r="A71" s="544">
        <v>20</v>
      </c>
      <c r="B71" s="289" t="s">
        <v>249</v>
      </c>
      <c r="C71" s="592">
        <f>SUM(C73:C74)</f>
        <v>0</v>
      </c>
      <c r="D71" s="592">
        <f t="shared" ref="D71:J71" si="11">SUM(D73:D74)</f>
        <v>0</v>
      </c>
      <c r="E71" s="592">
        <f t="shared" si="11"/>
        <v>0</v>
      </c>
      <c r="F71" s="592">
        <f t="shared" si="11"/>
        <v>0</v>
      </c>
      <c r="G71" s="592">
        <f t="shared" si="11"/>
        <v>0</v>
      </c>
      <c r="H71" s="592">
        <f t="shared" si="11"/>
        <v>0</v>
      </c>
      <c r="I71" s="592">
        <f t="shared" si="11"/>
        <v>0</v>
      </c>
      <c r="J71" s="592">
        <f t="shared" si="11"/>
        <v>0</v>
      </c>
    </row>
    <row r="72" spans="1:10" hidden="1" x14ac:dyDescent="0.2">
      <c r="A72" s="544"/>
      <c r="B72" s="289" t="s">
        <v>139</v>
      </c>
      <c r="C72" s="592"/>
      <c r="D72" s="592"/>
      <c r="E72" s="592"/>
      <c r="F72" s="592"/>
      <c r="G72" s="592"/>
      <c r="H72" s="592"/>
      <c r="I72" s="592"/>
      <c r="J72" s="592"/>
    </row>
    <row r="73" spans="1:10" ht="76.5" hidden="1" x14ac:dyDescent="0.2">
      <c r="A73" s="231">
        <v>21</v>
      </c>
      <c r="B73" s="238" t="s">
        <v>91</v>
      </c>
      <c r="C73" s="257">
        <v>0</v>
      </c>
      <c r="D73" s="257">
        <v>0</v>
      </c>
      <c r="E73" s="257">
        <v>0</v>
      </c>
      <c r="F73" s="257">
        <v>0</v>
      </c>
      <c r="G73" s="257">
        <v>0</v>
      </c>
      <c r="H73" s="257">
        <v>0</v>
      </c>
      <c r="I73" s="257">
        <v>0</v>
      </c>
      <c r="J73" s="257">
        <f>SUM(C73:I73)</f>
        <v>0</v>
      </c>
    </row>
    <row r="74" spans="1:10" ht="89.25" hidden="1" x14ac:dyDescent="0.2">
      <c r="A74" s="231">
        <v>22</v>
      </c>
      <c r="B74" s="238" t="s">
        <v>95</v>
      </c>
      <c r="C74" s="257">
        <v>0</v>
      </c>
      <c r="D74" s="257">
        <v>0</v>
      </c>
      <c r="E74" s="257">
        <v>0</v>
      </c>
      <c r="F74" s="257">
        <v>0</v>
      </c>
      <c r="G74" s="257">
        <v>0</v>
      </c>
      <c r="H74" s="257">
        <v>0</v>
      </c>
      <c r="I74" s="257">
        <v>0</v>
      </c>
      <c r="J74" s="257">
        <f>SUM(C74:I74)</f>
        <v>0</v>
      </c>
    </row>
    <row r="75" spans="1:10" ht="38.25" hidden="1" x14ac:dyDescent="0.2">
      <c r="A75" s="544">
        <v>23</v>
      </c>
      <c r="B75" s="289" t="s">
        <v>250</v>
      </c>
      <c r="C75" s="592">
        <f t="shared" ref="C75:J75" si="12">SUM(C77:C80)</f>
        <v>0</v>
      </c>
      <c r="D75" s="592">
        <f t="shared" si="12"/>
        <v>0</v>
      </c>
      <c r="E75" s="592">
        <f t="shared" si="12"/>
        <v>0</v>
      </c>
      <c r="F75" s="592">
        <f t="shared" si="12"/>
        <v>0</v>
      </c>
      <c r="G75" s="592">
        <f t="shared" si="12"/>
        <v>0</v>
      </c>
      <c r="H75" s="592">
        <f t="shared" si="12"/>
        <v>0</v>
      </c>
      <c r="I75" s="592">
        <f t="shared" si="12"/>
        <v>0</v>
      </c>
      <c r="J75" s="592">
        <f t="shared" si="12"/>
        <v>0</v>
      </c>
    </row>
    <row r="76" spans="1:10" hidden="1" x14ac:dyDescent="0.2">
      <c r="A76" s="544"/>
      <c r="B76" s="289" t="s">
        <v>139</v>
      </c>
      <c r="C76" s="592"/>
      <c r="D76" s="592"/>
      <c r="E76" s="592"/>
      <c r="F76" s="592"/>
      <c r="G76" s="592"/>
      <c r="H76" s="592"/>
      <c r="I76" s="592"/>
      <c r="J76" s="592"/>
    </row>
    <row r="77" spans="1:10" hidden="1" x14ac:dyDescent="0.2">
      <c r="A77" s="231">
        <v>24</v>
      </c>
      <c r="B77" s="238" t="s">
        <v>98</v>
      </c>
      <c r="C77" s="257">
        <v>0</v>
      </c>
      <c r="D77" s="257">
        <v>0</v>
      </c>
      <c r="E77" s="257">
        <v>0</v>
      </c>
      <c r="F77" s="257">
        <v>0</v>
      </c>
      <c r="G77" s="257">
        <v>0</v>
      </c>
      <c r="H77" s="257">
        <v>0</v>
      </c>
      <c r="I77" s="257">
        <v>0</v>
      </c>
      <c r="J77" s="257">
        <f t="shared" ref="J77:J82" si="13">SUM(C77:I77)</f>
        <v>0</v>
      </c>
    </row>
    <row r="78" spans="1:10" ht="25.5" hidden="1" x14ac:dyDescent="0.2">
      <c r="A78" s="231">
        <v>25</v>
      </c>
      <c r="B78" s="238" t="s">
        <v>99</v>
      </c>
      <c r="C78" s="257">
        <v>0</v>
      </c>
      <c r="D78" s="257">
        <v>0</v>
      </c>
      <c r="E78" s="257">
        <v>0</v>
      </c>
      <c r="F78" s="257">
        <v>0</v>
      </c>
      <c r="G78" s="257">
        <v>0</v>
      </c>
      <c r="H78" s="257">
        <v>0</v>
      </c>
      <c r="I78" s="257">
        <v>0</v>
      </c>
      <c r="J78" s="257">
        <f t="shared" si="13"/>
        <v>0</v>
      </c>
    </row>
    <row r="79" spans="1:10" ht="25.5" hidden="1" x14ac:dyDescent="0.2">
      <c r="A79" s="231">
        <v>26</v>
      </c>
      <c r="B79" s="238" t="s">
        <v>100</v>
      </c>
      <c r="C79" s="257">
        <v>0</v>
      </c>
      <c r="D79" s="257">
        <v>0</v>
      </c>
      <c r="E79" s="257">
        <v>0</v>
      </c>
      <c r="F79" s="257">
        <v>0</v>
      </c>
      <c r="G79" s="257">
        <v>0</v>
      </c>
      <c r="H79" s="257">
        <v>0</v>
      </c>
      <c r="I79" s="257">
        <v>0</v>
      </c>
      <c r="J79" s="257">
        <f t="shared" si="13"/>
        <v>0</v>
      </c>
    </row>
    <row r="80" spans="1:10" hidden="1" x14ac:dyDescent="0.2">
      <c r="A80" s="231">
        <v>27</v>
      </c>
      <c r="B80" s="238" t="s">
        <v>101</v>
      </c>
      <c r="C80" s="257">
        <v>0</v>
      </c>
      <c r="D80" s="257">
        <v>0</v>
      </c>
      <c r="E80" s="257">
        <v>0</v>
      </c>
      <c r="F80" s="257">
        <v>0</v>
      </c>
      <c r="G80" s="257">
        <v>0</v>
      </c>
      <c r="H80" s="257">
        <v>0</v>
      </c>
      <c r="I80" s="257">
        <v>0</v>
      </c>
      <c r="J80" s="257">
        <f t="shared" si="13"/>
        <v>0</v>
      </c>
    </row>
    <row r="81" spans="1:10" ht="38.25" hidden="1" x14ac:dyDescent="0.2">
      <c r="A81" s="288">
        <v>28</v>
      </c>
      <c r="B81" s="289" t="s">
        <v>251</v>
      </c>
      <c r="C81" s="303">
        <v>0</v>
      </c>
      <c r="D81" s="303">
        <v>0</v>
      </c>
      <c r="E81" s="303">
        <v>0</v>
      </c>
      <c r="F81" s="303">
        <v>0</v>
      </c>
      <c r="G81" s="303">
        <v>0</v>
      </c>
      <c r="H81" s="303">
        <v>0</v>
      </c>
      <c r="I81" s="303">
        <v>0</v>
      </c>
      <c r="J81" s="303">
        <f t="shared" si="13"/>
        <v>0</v>
      </c>
    </row>
    <row r="82" spans="1:10" x14ac:dyDescent="0.2">
      <c r="A82" s="293">
        <v>29</v>
      </c>
      <c r="B82" s="294" t="s">
        <v>34</v>
      </c>
      <c r="C82" s="258">
        <v>0</v>
      </c>
      <c r="D82" s="258">
        <v>0</v>
      </c>
      <c r="E82" s="258">
        <v>0</v>
      </c>
      <c r="F82" s="258">
        <v>0</v>
      </c>
      <c r="G82" s="258">
        <f>385716.24/1000</f>
        <v>385.71623999999997</v>
      </c>
      <c r="H82" s="258">
        <v>0</v>
      </c>
      <c r="I82" s="258">
        <v>0</v>
      </c>
      <c r="J82" s="258">
        <f t="shared" si="13"/>
        <v>385.71623999999997</v>
      </c>
    </row>
    <row r="83" spans="1:10" ht="27.75" hidden="1" customHeight="1" thickBot="1" x14ac:dyDescent="0.25">
      <c r="A83" s="149">
        <f>A82+1</f>
        <v>30</v>
      </c>
      <c r="B83" s="58" t="s">
        <v>733</v>
      </c>
      <c r="C83" s="593"/>
      <c r="D83" s="623"/>
      <c r="E83" s="623"/>
      <c r="F83" s="623"/>
      <c r="G83" s="623"/>
      <c r="H83" s="623"/>
      <c r="I83" s="623"/>
      <c r="J83" s="594"/>
    </row>
  </sheetData>
  <mergeCells count="98">
    <mergeCell ref="G75:G76"/>
    <mergeCell ref="H75:H76"/>
    <mergeCell ref="I75:I76"/>
    <mergeCell ref="J75:J76"/>
    <mergeCell ref="A71:A72"/>
    <mergeCell ref="C71:C72"/>
    <mergeCell ref="D71:D72"/>
    <mergeCell ref="E71:E72"/>
    <mergeCell ref="F71:F72"/>
    <mergeCell ref="G71:G72"/>
    <mergeCell ref="A75:A76"/>
    <mergeCell ref="C75:C76"/>
    <mergeCell ref="D75:D76"/>
    <mergeCell ref="E75:E76"/>
    <mergeCell ref="F75:F76"/>
    <mergeCell ref="E54:E55"/>
    <mergeCell ref="F54:F55"/>
    <mergeCell ref="H71:H72"/>
    <mergeCell ref="I71:I72"/>
    <mergeCell ref="J71:J72"/>
    <mergeCell ref="G54:G55"/>
    <mergeCell ref="H54:H55"/>
    <mergeCell ref="I54:I55"/>
    <mergeCell ref="J54:J55"/>
    <mergeCell ref="G58:G59"/>
    <mergeCell ref="H58:H59"/>
    <mergeCell ref="I58:I59"/>
    <mergeCell ref="J58:J59"/>
    <mergeCell ref="A58:A59"/>
    <mergeCell ref="C58:C59"/>
    <mergeCell ref="D58:D59"/>
    <mergeCell ref="E58:E59"/>
    <mergeCell ref="F58:F59"/>
    <mergeCell ref="A54:A55"/>
    <mergeCell ref="C54:C55"/>
    <mergeCell ref="D54:D55"/>
    <mergeCell ref="J10:J11"/>
    <mergeCell ref="A14:A15"/>
    <mergeCell ref="C14:C15"/>
    <mergeCell ref="D14:D15"/>
    <mergeCell ref="E14:E15"/>
    <mergeCell ref="F14:F15"/>
    <mergeCell ref="G14:G15"/>
    <mergeCell ref="H14:H15"/>
    <mergeCell ref="A10:A11"/>
    <mergeCell ref="C10:C11"/>
    <mergeCell ref="D10:D11"/>
    <mergeCell ref="E10:E11"/>
    <mergeCell ref="F10:F11"/>
    <mergeCell ref="G10:G11"/>
    <mergeCell ref="H10:H11"/>
    <mergeCell ref="I10:I11"/>
    <mergeCell ref="A18:A19"/>
    <mergeCell ref="C18:C19"/>
    <mergeCell ref="D18:D19"/>
    <mergeCell ref="E18:E19"/>
    <mergeCell ref="F18:F19"/>
    <mergeCell ref="I14:I15"/>
    <mergeCell ref="J14:J15"/>
    <mergeCell ref="C31:C32"/>
    <mergeCell ref="D31:D32"/>
    <mergeCell ref="E31:E32"/>
    <mergeCell ref="F31:F32"/>
    <mergeCell ref="G31:G32"/>
    <mergeCell ref="G18:G19"/>
    <mergeCell ref="H18:H19"/>
    <mergeCell ref="I18:I19"/>
    <mergeCell ref="J18:J19"/>
    <mergeCell ref="A31:A32"/>
    <mergeCell ref="H31:H32"/>
    <mergeCell ref="I31:I32"/>
    <mergeCell ref="J31:J32"/>
    <mergeCell ref="A35:A36"/>
    <mergeCell ref="C35:C36"/>
    <mergeCell ref="D35:D36"/>
    <mergeCell ref="E35:E36"/>
    <mergeCell ref="F35:F36"/>
    <mergeCell ref="A4:J4"/>
    <mergeCell ref="A1:J1"/>
    <mergeCell ref="A2:J2"/>
    <mergeCell ref="A5:J5"/>
    <mergeCell ref="A3:J3"/>
    <mergeCell ref="C43:J43"/>
    <mergeCell ref="C83:J83"/>
    <mergeCell ref="H35:H36"/>
    <mergeCell ref="I35:I36"/>
    <mergeCell ref="J35:J36"/>
    <mergeCell ref="G35:G36"/>
    <mergeCell ref="A45:J45"/>
    <mergeCell ref="A50:A51"/>
    <mergeCell ref="C50:C51"/>
    <mergeCell ref="D50:D51"/>
    <mergeCell ref="E50:E51"/>
    <mergeCell ref="F50:F51"/>
    <mergeCell ref="G50:G51"/>
    <mergeCell ref="H50:H51"/>
    <mergeCell ref="I50:I51"/>
    <mergeCell ref="J50:J51"/>
  </mergeCells>
  <printOptions horizontalCentered="1"/>
  <pageMargins left="0.39370078740157483" right="0.39370078740157483" top="0.39370078740157483" bottom="0.39370078740157483" header="0.31496062992125984" footer="0.31496062992125984"/>
  <pageSetup paperSize="9" fitToHeight="22"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64"/>
  <sheetViews>
    <sheetView view="pageBreakPreview" zoomScaleNormal="100" zoomScaleSheetLayoutView="100" workbookViewId="0">
      <selection activeCell="I66" sqref="I66"/>
    </sheetView>
  </sheetViews>
  <sheetFormatPr defaultRowHeight="12.75" x14ac:dyDescent="0.2"/>
  <cols>
    <col min="1" max="1" width="7" style="51" customWidth="1"/>
    <col min="2" max="2" width="29" style="51" customWidth="1"/>
    <col min="3" max="10" width="12.5703125" style="51" customWidth="1"/>
    <col min="11" max="16384" width="9.140625" style="51"/>
  </cols>
  <sheetData>
    <row r="1" spans="1:10" x14ac:dyDescent="0.2">
      <c r="A1" s="624" t="s">
        <v>127</v>
      </c>
      <c r="B1" s="624"/>
      <c r="C1" s="624"/>
      <c r="D1" s="624"/>
      <c r="E1" s="624"/>
      <c r="F1" s="624"/>
      <c r="G1" s="624"/>
      <c r="H1" s="624"/>
      <c r="I1" s="624"/>
      <c r="J1" s="624"/>
    </row>
    <row r="2" spans="1:10" x14ac:dyDescent="0.2">
      <c r="A2" s="624" t="s">
        <v>128</v>
      </c>
      <c r="B2" s="624"/>
      <c r="C2" s="624"/>
      <c r="D2" s="624"/>
      <c r="E2" s="624"/>
      <c r="F2" s="624"/>
      <c r="G2" s="624"/>
      <c r="H2" s="624"/>
      <c r="I2" s="624"/>
      <c r="J2" s="624"/>
    </row>
    <row r="3" spans="1:10" ht="14.25" x14ac:dyDescent="0.2">
      <c r="A3" s="543" t="str">
        <f>'56.4'!A3:G3</f>
        <v>по состоянию на 31.12.2025</v>
      </c>
      <c r="B3" s="543"/>
      <c r="C3" s="543"/>
      <c r="D3" s="543"/>
      <c r="E3" s="543"/>
      <c r="F3" s="543"/>
      <c r="G3" s="543"/>
      <c r="H3" s="543"/>
      <c r="I3" s="543"/>
      <c r="J3" s="543"/>
    </row>
    <row r="4" spans="1:10" ht="15.75" x14ac:dyDescent="0.2">
      <c r="A4" s="538" t="s">
        <v>788</v>
      </c>
      <c r="B4" s="538"/>
      <c r="C4" s="538"/>
      <c r="D4" s="538"/>
      <c r="E4" s="538"/>
      <c r="F4" s="538"/>
      <c r="G4" s="538"/>
      <c r="H4" s="538"/>
      <c r="I4" s="538"/>
      <c r="J4" s="538"/>
    </row>
    <row r="5" spans="1:10" ht="15.75" x14ac:dyDescent="0.25">
      <c r="A5" s="606" t="s">
        <v>274</v>
      </c>
      <c r="B5" s="606"/>
      <c r="C5" s="606"/>
      <c r="D5" s="606"/>
      <c r="E5" s="606"/>
      <c r="F5" s="606"/>
      <c r="G5" s="606"/>
      <c r="H5" s="606"/>
      <c r="I5" s="606"/>
      <c r="J5" s="606"/>
    </row>
    <row r="6" spans="1:10" x14ac:dyDescent="0.2">
      <c r="J6" s="70" t="s">
        <v>275</v>
      </c>
    </row>
    <row r="7" spans="1:10" ht="51" x14ac:dyDescent="0.2">
      <c r="A7" s="234" t="s">
        <v>1</v>
      </c>
      <c r="B7" s="234" t="s">
        <v>3</v>
      </c>
      <c r="C7" s="234" t="s">
        <v>238</v>
      </c>
      <c r="D7" s="234" t="s">
        <v>239</v>
      </c>
      <c r="E7" s="234" t="s">
        <v>240</v>
      </c>
      <c r="F7" s="234" t="s">
        <v>241</v>
      </c>
      <c r="G7" s="234" t="s">
        <v>242</v>
      </c>
      <c r="H7" s="234" t="s">
        <v>243</v>
      </c>
      <c r="I7" s="234" t="s">
        <v>244</v>
      </c>
      <c r="J7" s="234" t="s">
        <v>136</v>
      </c>
    </row>
    <row r="8" spans="1:10" x14ac:dyDescent="0.2">
      <c r="A8" s="236">
        <v>1</v>
      </c>
      <c r="B8" s="236">
        <v>2</v>
      </c>
      <c r="C8" s="236">
        <v>3</v>
      </c>
      <c r="D8" s="236">
        <v>4</v>
      </c>
      <c r="E8" s="236">
        <v>5</v>
      </c>
      <c r="F8" s="236">
        <v>6</v>
      </c>
      <c r="G8" s="236">
        <v>7</v>
      </c>
      <c r="H8" s="236">
        <v>8</v>
      </c>
      <c r="I8" s="236">
        <v>9</v>
      </c>
      <c r="J8" s="236">
        <v>10</v>
      </c>
    </row>
    <row r="9" spans="1:10" ht="25.5" hidden="1" x14ac:dyDescent="0.2">
      <c r="A9" s="288">
        <v>1</v>
      </c>
      <c r="B9" s="289" t="s">
        <v>1124</v>
      </c>
      <c r="C9" s="303">
        <f t="shared" ref="C9:J9" si="0">SUM(C10:C22)</f>
        <v>0</v>
      </c>
      <c r="D9" s="303">
        <f t="shared" si="0"/>
        <v>0</v>
      </c>
      <c r="E9" s="303">
        <f t="shared" si="0"/>
        <v>0</v>
      </c>
      <c r="F9" s="303">
        <f t="shared" si="0"/>
        <v>0</v>
      </c>
      <c r="G9" s="303">
        <f t="shared" si="0"/>
        <v>0</v>
      </c>
      <c r="H9" s="303">
        <f t="shared" si="0"/>
        <v>0</v>
      </c>
      <c r="I9" s="303">
        <f t="shared" si="0"/>
        <v>0</v>
      </c>
      <c r="J9" s="303">
        <f t="shared" si="0"/>
        <v>0</v>
      </c>
    </row>
    <row r="10" spans="1:10" ht="102" hidden="1" x14ac:dyDescent="0.2">
      <c r="A10" s="231">
        <v>2</v>
      </c>
      <c r="B10" s="238" t="s">
        <v>253</v>
      </c>
      <c r="C10" s="257">
        <v>0</v>
      </c>
      <c r="D10" s="257">
        <v>0</v>
      </c>
      <c r="E10" s="257">
        <v>0</v>
      </c>
      <c r="F10" s="257">
        <v>0</v>
      </c>
      <c r="G10" s="257">
        <v>0</v>
      </c>
      <c r="H10" s="257">
        <v>0</v>
      </c>
      <c r="I10" s="257">
        <v>0</v>
      </c>
      <c r="J10" s="257">
        <f t="shared" ref="J10:J22" si="1">SUM(C10:I10)</f>
        <v>0</v>
      </c>
    </row>
    <row r="11" spans="1:10" ht="102" hidden="1" x14ac:dyDescent="0.2">
      <c r="A11" s="231">
        <v>3</v>
      </c>
      <c r="B11" s="238" t="s">
        <v>794</v>
      </c>
      <c r="C11" s="257">
        <v>0</v>
      </c>
      <c r="D11" s="257">
        <v>0</v>
      </c>
      <c r="E11" s="257">
        <v>0</v>
      </c>
      <c r="F11" s="257">
        <v>0</v>
      </c>
      <c r="G11" s="257">
        <v>0</v>
      </c>
      <c r="H11" s="257">
        <v>0</v>
      </c>
      <c r="I11" s="257">
        <v>0</v>
      </c>
      <c r="J11" s="257">
        <f t="shared" si="1"/>
        <v>0</v>
      </c>
    </row>
    <row r="12" spans="1:10" hidden="1" x14ac:dyDescent="0.2">
      <c r="A12" s="231">
        <v>4</v>
      </c>
      <c r="B12" s="238" t="s">
        <v>255</v>
      </c>
      <c r="C12" s="257">
        <v>0</v>
      </c>
      <c r="D12" s="257">
        <v>0</v>
      </c>
      <c r="E12" s="257">
        <v>0</v>
      </c>
      <c r="F12" s="257">
        <v>0</v>
      </c>
      <c r="G12" s="257">
        <v>0</v>
      </c>
      <c r="H12" s="257">
        <v>0</v>
      </c>
      <c r="I12" s="257">
        <v>0</v>
      </c>
      <c r="J12" s="257">
        <f t="shared" si="1"/>
        <v>0</v>
      </c>
    </row>
    <row r="13" spans="1:10" ht="51" hidden="1" x14ac:dyDescent="0.2">
      <c r="A13" s="231">
        <v>5</v>
      </c>
      <c r="B13" s="238" t="s">
        <v>792</v>
      </c>
      <c r="C13" s="258">
        <v>0</v>
      </c>
      <c r="D13" s="257">
        <v>0</v>
      </c>
      <c r="E13" s="257">
        <v>0</v>
      </c>
      <c r="F13" s="257">
        <v>0</v>
      </c>
      <c r="G13" s="257">
        <v>0</v>
      </c>
      <c r="H13" s="257">
        <v>0</v>
      </c>
      <c r="I13" s="257">
        <v>0</v>
      </c>
      <c r="J13" s="258">
        <f t="shared" si="1"/>
        <v>0</v>
      </c>
    </row>
    <row r="14" spans="1:10" ht="76.5" hidden="1" x14ac:dyDescent="0.2">
      <c r="A14" s="231">
        <v>6</v>
      </c>
      <c r="B14" s="238" t="s">
        <v>257</v>
      </c>
      <c r="C14" s="257">
        <v>0</v>
      </c>
      <c r="D14" s="257">
        <v>0</v>
      </c>
      <c r="E14" s="257">
        <v>0</v>
      </c>
      <c r="F14" s="257">
        <v>0</v>
      </c>
      <c r="G14" s="257">
        <v>0</v>
      </c>
      <c r="H14" s="257">
        <v>0</v>
      </c>
      <c r="I14" s="257">
        <v>0</v>
      </c>
      <c r="J14" s="257">
        <f t="shared" si="1"/>
        <v>0</v>
      </c>
    </row>
    <row r="15" spans="1:10" ht="76.5" hidden="1" x14ac:dyDescent="0.2">
      <c r="A15" s="231">
        <v>7</v>
      </c>
      <c r="B15" s="238" t="s">
        <v>258</v>
      </c>
      <c r="C15" s="258">
        <v>0</v>
      </c>
      <c r="D15" s="257">
        <v>0</v>
      </c>
      <c r="E15" s="257">
        <v>0</v>
      </c>
      <c r="F15" s="257">
        <v>0</v>
      </c>
      <c r="G15" s="257">
        <v>0</v>
      </c>
      <c r="H15" s="257">
        <v>0</v>
      </c>
      <c r="I15" s="257">
        <v>0</v>
      </c>
      <c r="J15" s="257">
        <f t="shared" si="1"/>
        <v>0</v>
      </c>
    </row>
    <row r="16" spans="1:10" ht="89.25" hidden="1" x14ac:dyDescent="0.2">
      <c r="A16" s="231">
        <v>8</v>
      </c>
      <c r="B16" s="238" t="s">
        <v>1125</v>
      </c>
      <c r="C16" s="257">
        <v>0</v>
      </c>
      <c r="D16" s="257">
        <v>0</v>
      </c>
      <c r="E16" s="257">
        <v>0</v>
      </c>
      <c r="F16" s="257">
        <v>0</v>
      </c>
      <c r="G16" s="257">
        <v>0</v>
      </c>
      <c r="H16" s="257">
        <v>0</v>
      </c>
      <c r="I16" s="257">
        <v>0</v>
      </c>
      <c r="J16" s="257">
        <f t="shared" si="1"/>
        <v>0</v>
      </c>
    </row>
    <row r="17" spans="1:10" ht="127.5" hidden="1" x14ac:dyDescent="0.2">
      <c r="A17" s="231">
        <v>9</v>
      </c>
      <c r="B17" s="238" t="s">
        <v>260</v>
      </c>
      <c r="C17" s="257">
        <v>0</v>
      </c>
      <c r="D17" s="257">
        <v>0</v>
      </c>
      <c r="E17" s="257">
        <v>0</v>
      </c>
      <c r="F17" s="257">
        <v>0</v>
      </c>
      <c r="G17" s="257">
        <v>0</v>
      </c>
      <c r="H17" s="257">
        <v>0</v>
      </c>
      <c r="I17" s="257">
        <v>0</v>
      </c>
      <c r="J17" s="257">
        <f t="shared" si="1"/>
        <v>0</v>
      </c>
    </row>
    <row r="18" spans="1:10" ht="102" hidden="1" x14ac:dyDescent="0.2">
      <c r="A18" s="231">
        <v>10</v>
      </c>
      <c r="B18" s="238" t="s">
        <v>261</v>
      </c>
      <c r="C18" s="257">
        <v>0</v>
      </c>
      <c r="D18" s="257">
        <v>0</v>
      </c>
      <c r="E18" s="257">
        <v>0</v>
      </c>
      <c r="F18" s="257">
        <v>0</v>
      </c>
      <c r="G18" s="257">
        <v>0</v>
      </c>
      <c r="H18" s="257">
        <v>0</v>
      </c>
      <c r="I18" s="257">
        <v>0</v>
      </c>
      <c r="J18" s="257">
        <f t="shared" si="1"/>
        <v>0</v>
      </c>
    </row>
    <row r="19" spans="1:10" ht="114.75" hidden="1" x14ac:dyDescent="0.2">
      <c r="A19" s="231">
        <v>11</v>
      </c>
      <c r="B19" s="238" t="s">
        <v>262</v>
      </c>
      <c r="C19" s="257">
        <v>0</v>
      </c>
      <c r="D19" s="257">
        <v>0</v>
      </c>
      <c r="E19" s="257">
        <v>0</v>
      </c>
      <c r="F19" s="257">
        <v>0</v>
      </c>
      <c r="G19" s="257">
        <v>0</v>
      </c>
      <c r="H19" s="257">
        <v>0</v>
      </c>
      <c r="I19" s="257">
        <v>0</v>
      </c>
      <c r="J19" s="257">
        <f t="shared" si="1"/>
        <v>0</v>
      </c>
    </row>
    <row r="20" spans="1:10" ht="63.75" hidden="1" x14ac:dyDescent="0.2">
      <c r="A20" s="231">
        <v>12</v>
      </c>
      <c r="B20" s="238" t="s">
        <v>795</v>
      </c>
      <c r="C20" s="257">
        <v>0</v>
      </c>
      <c r="D20" s="257">
        <v>0</v>
      </c>
      <c r="E20" s="257">
        <v>0</v>
      </c>
      <c r="F20" s="257">
        <v>0</v>
      </c>
      <c r="G20" s="257">
        <v>0</v>
      </c>
      <c r="H20" s="257">
        <v>0</v>
      </c>
      <c r="I20" s="257">
        <v>0</v>
      </c>
      <c r="J20" s="257">
        <f t="shared" si="1"/>
        <v>0</v>
      </c>
    </row>
    <row r="21" spans="1:10" ht="38.25" hidden="1" x14ac:dyDescent="0.2">
      <c r="A21" s="231">
        <v>13</v>
      </c>
      <c r="B21" s="238" t="s">
        <v>264</v>
      </c>
      <c r="C21" s="257">
        <v>0</v>
      </c>
      <c r="D21" s="257">
        <v>0</v>
      </c>
      <c r="E21" s="257">
        <v>0</v>
      </c>
      <c r="F21" s="257">
        <v>0</v>
      </c>
      <c r="G21" s="257">
        <v>0</v>
      </c>
      <c r="H21" s="257">
        <v>0</v>
      </c>
      <c r="I21" s="257">
        <v>0</v>
      </c>
      <c r="J21" s="257">
        <f t="shared" si="1"/>
        <v>0</v>
      </c>
    </row>
    <row r="22" spans="1:10" ht="38.25" hidden="1" x14ac:dyDescent="0.2">
      <c r="A22" s="231">
        <v>14</v>
      </c>
      <c r="B22" s="238" t="s">
        <v>265</v>
      </c>
      <c r="C22" s="257">
        <v>0</v>
      </c>
      <c r="D22" s="257">
        <v>0</v>
      </c>
      <c r="E22" s="257">
        <v>0</v>
      </c>
      <c r="F22" s="257">
        <v>0</v>
      </c>
      <c r="G22" s="257">
        <v>0</v>
      </c>
      <c r="H22" s="257">
        <v>0</v>
      </c>
      <c r="I22" s="257">
        <v>0</v>
      </c>
      <c r="J22" s="257">
        <f t="shared" si="1"/>
        <v>0</v>
      </c>
    </row>
    <row r="23" spans="1:10" ht="25.5" hidden="1" x14ac:dyDescent="0.2">
      <c r="A23" s="293">
        <v>15</v>
      </c>
      <c r="B23" s="294" t="s">
        <v>266</v>
      </c>
      <c r="C23" s="258">
        <v>0</v>
      </c>
      <c r="D23" s="258">
        <f>SUM(D24:D31)</f>
        <v>0</v>
      </c>
      <c r="E23" s="258">
        <f>SUM(E24:E31)</f>
        <v>0</v>
      </c>
      <c r="F23" s="258">
        <f>SUM(F24:F31)</f>
        <v>0</v>
      </c>
      <c r="G23" s="258">
        <v>0</v>
      </c>
      <c r="H23" s="258">
        <f>SUM(H24:H31)</f>
        <v>0</v>
      </c>
      <c r="I23" s="258">
        <f>SUM(I24:I31)</f>
        <v>0</v>
      </c>
      <c r="J23" s="258">
        <v>0</v>
      </c>
    </row>
    <row r="24" spans="1:10" x14ac:dyDescent="0.2">
      <c r="A24" s="293">
        <v>16</v>
      </c>
      <c r="B24" s="294" t="s">
        <v>267</v>
      </c>
      <c r="C24" s="258">
        <v>0</v>
      </c>
      <c r="D24" s="258">
        <v>0</v>
      </c>
      <c r="E24" s="258">
        <v>0</v>
      </c>
      <c r="F24" s="258">
        <v>0</v>
      </c>
      <c r="G24" s="258">
        <v>1330</v>
      </c>
      <c r="H24" s="258">
        <v>0</v>
      </c>
      <c r="I24" s="258">
        <v>0</v>
      </c>
      <c r="J24" s="258">
        <f t="shared" ref="J24:J32" si="2">SUM(C24:I24)</f>
        <v>1330</v>
      </c>
    </row>
    <row r="25" spans="1:10" ht="13.5" hidden="1" thickBot="1" x14ac:dyDescent="0.25">
      <c r="A25" s="149">
        <v>17</v>
      </c>
      <c r="B25" s="58" t="s">
        <v>268</v>
      </c>
      <c r="C25" s="177">
        <v>0</v>
      </c>
      <c r="D25" s="177">
        <v>0</v>
      </c>
      <c r="E25" s="177">
        <v>0</v>
      </c>
      <c r="F25" s="177">
        <v>0</v>
      </c>
      <c r="G25" s="177">
        <v>0</v>
      </c>
      <c r="H25" s="177">
        <v>0</v>
      </c>
      <c r="I25" s="177">
        <v>0</v>
      </c>
      <c r="J25" s="177">
        <f t="shared" si="2"/>
        <v>0</v>
      </c>
    </row>
    <row r="26" spans="1:10" ht="13.5" hidden="1" thickBot="1" x14ac:dyDescent="0.25">
      <c r="A26" s="149">
        <v>18</v>
      </c>
      <c r="B26" s="58" t="s">
        <v>269</v>
      </c>
      <c r="C26" s="177">
        <v>0</v>
      </c>
      <c r="D26" s="177">
        <v>0</v>
      </c>
      <c r="E26" s="177">
        <v>0</v>
      </c>
      <c r="F26" s="177">
        <v>0</v>
      </c>
      <c r="G26" s="177">
        <v>0</v>
      </c>
      <c r="H26" s="177">
        <v>0</v>
      </c>
      <c r="I26" s="177">
        <v>0</v>
      </c>
      <c r="J26" s="177">
        <f t="shared" si="2"/>
        <v>0</v>
      </c>
    </row>
    <row r="27" spans="1:10" ht="115.5" hidden="1" thickBot="1" x14ac:dyDescent="0.25">
      <c r="A27" s="149">
        <v>19</v>
      </c>
      <c r="B27" s="58" t="s">
        <v>796</v>
      </c>
      <c r="C27" s="177">
        <v>0</v>
      </c>
      <c r="D27" s="177">
        <v>0</v>
      </c>
      <c r="E27" s="177">
        <v>0</v>
      </c>
      <c r="F27" s="177">
        <v>0</v>
      </c>
      <c r="G27" s="177">
        <v>0</v>
      </c>
      <c r="H27" s="177">
        <v>0</v>
      </c>
      <c r="I27" s="177">
        <v>0</v>
      </c>
      <c r="J27" s="177">
        <f t="shared" si="2"/>
        <v>0</v>
      </c>
    </row>
    <row r="28" spans="1:10" ht="64.5" hidden="1" thickBot="1" x14ac:dyDescent="0.25">
      <c r="A28" s="149">
        <v>20</v>
      </c>
      <c r="B28" s="58" t="s">
        <v>797</v>
      </c>
      <c r="C28" s="177">
        <v>0</v>
      </c>
      <c r="D28" s="177">
        <v>0</v>
      </c>
      <c r="E28" s="177">
        <v>0</v>
      </c>
      <c r="F28" s="177">
        <v>0</v>
      </c>
      <c r="G28" s="177">
        <v>0</v>
      </c>
      <c r="H28" s="177">
        <v>0</v>
      </c>
      <c r="I28" s="177">
        <v>0</v>
      </c>
      <c r="J28" s="177">
        <f t="shared" si="2"/>
        <v>0</v>
      </c>
    </row>
    <row r="29" spans="1:10" ht="26.25" hidden="1" thickBot="1" x14ac:dyDescent="0.25">
      <c r="A29" s="149">
        <v>21</v>
      </c>
      <c r="B29" s="58" t="s">
        <v>270</v>
      </c>
      <c r="C29" s="177">
        <v>0</v>
      </c>
      <c r="D29" s="177">
        <v>0</v>
      </c>
      <c r="E29" s="177">
        <v>0</v>
      </c>
      <c r="F29" s="177">
        <v>0</v>
      </c>
      <c r="G29" s="177">
        <v>0</v>
      </c>
      <c r="H29" s="177">
        <v>0</v>
      </c>
      <c r="I29" s="177">
        <v>0</v>
      </c>
      <c r="J29" s="177">
        <f t="shared" si="2"/>
        <v>0</v>
      </c>
    </row>
    <row r="30" spans="1:10" ht="77.25" hidden="1" thickBot="1" x14ac:dyDescent="0.25">
      <c r="A30" s="149">
        <v>22</v>
      </c>
      <c r="B30" s="58" t="s">
        <v>271</v>
      </c>
      <c r="C30" s="177">
        <v>0</v>
      </c>
      <c r="D30" s="177">
        <v>0</v>
      </c>
      <c r="E30" s="177">
        <v>0</v>
      </c>
      <c r="F30" s="177">
        <v>0</v>
      </c>
      <c r="G30" s="177">
        <v>0</v>
      </c>
      <c r="H30" s="177">
        <v>0</v>
      </c>
      <c r="I30" s="177">
        <v>0</v>
      </c>
      <c r="J30" s="177">
        <f t="shared" si="2"/>
        <v>0</v>
      </c>
    </row>
    <row r="31" spans="1:10" ht="13.5" hidden="1" thickBot="1" x14ac:dyDescent="0.25">
      <c r="A31" s="149">
        <v>23</v>
      </c>
      <c r="B31" s="58" t="s">
        <v>272</v>
      </c>
      <c r="C31" s="177">
        <v>0</v>
      </c>
      <c r="D31" s="177">
        <v>0</v>
      </c>
      <c r="E31" s="177">
        <v>0</v>
      </c>
      <c r="F31" s="177">
        <v>0</v>
      </c>
      <c r="G31" s="177">
        <v>0</v>
      </c>
      <c r="H31" s="177">
        <v>0</v>
      </c>
      <c r="I31" s="177">
        <v>0</v>
      </c>
      <c r="J31" s="177">
        <f t="shared" si="2"/>
        <v>0</v>
      </c>
    </row>
    <row r="32" spans="1:10" ht="13.5" hidden="1" thickBot="1" x14ac:dyDescent="0.25">
      <c r="A32" s="149">
        <v>24</v>
      </c>
      <c r="B32" s="58" t="s">
        <v>273</v>
      </c>
      <c r="C32" s="177">
        <v>0</v>
      </c>
      <c r="D32" s="177">
        <v>0</v>
      </c>
      <c r="E32" s="177">
        <v>0</v>
      </c>
      <c r="F32" s="177">
        <v>0</v>
      </c>
      <c r="G32" s="177">
        <v>0</v>
      </c>
      <c r="H32" s="177">
        <v>0</v>
      </c>
      <c r="I32" s="177">
        <v>0</v>
      </c>
      <c r="J32" s="177">
        <f t="shared" si="2"/>
        <v>0</v>
      </c>
    </row>
    <row r="33" spans="1:10" ht="13.5" hidden="1" thickBot="1" x14ac:dyDescent="0.25">
      <c r="A33" s="149">
        <f>A32+1</f>
        <v>25</v>
      </c>
      <c r="B33" s="58" t="s">
        <v>733</v>
      </c>
      <c r="C33" s="573"/>
      <c r="D33" s="574"/>
      <c r="E33" s="574"/>
      <c r="F33" s="574"/>
      <c r="G33" s="574"/>
      <c r="H33" s="574"/>
      <c r="I33" s="574"/>
      <c r="J33" s="575"/>
    </row>
    <row r="35" spans="1:10" ht="15.75" x14ac:dyDescent="0.25">
      <c r="A35" s="606" t="s">
        <v>318</v>
      </c>
      <c r="B35" s="606"/>
      <c r="C35" s="606"/>
      <c r="D35" s="606"/>
      <c r="E35" s="606"/>
      <c r="F35" s="606"/>
      <c r="G35" s="606"/>
      <c r="H35" s="606"/>
      <c r="I35" s="606"/>
      <c r="J35" s="606"/>
    </row>
    <row r="36" spans="1:10" x14ac:dyDescent="0.2">
      <c r="J36" s="70" t="s">
        <v>275</v>
      </c>
    </row>
    <row r="37" spans="1:10" ht="51" x14ac:dyDescent="0.2">
      <c r="A37" s="234" t="s">
        <v>1</v>
      </c>
      <c r="B37" s="234" t="s">
        <v>3</v>
      </c>
      <c r="C37" s="234" t="s">
        <v>238</v>
      </c>
      <c r="D37" s="234" t="s">
        <v>239</v>
      </c>
      <c r="E37" s="234" t="s">
        <v>240</v>
      </c>
      <c r="F37" s="234" t="s">
        <v>241</v>
      </c>
      <c r="G37" s="234" t="s">
        <v>242</v>
      </c>
      <c r="H37" s="234" t="s">
        <v>243</v>
      </c>
      <c r="I37" s="234" t="s">
        <v>244</v>
      </c>
      <c r="J37" s="234" t="s">
        <v>136</v>
      </c>
    </row>
    <row r="38" spans="1:10" x14ac:dyDescent="0.2">
      <c r="A38" s="236">
        <v>1</v>
      </c>
      <c r="B38" s="236">
        <v>2</v>
      </c>
      <c r="C38" s="236">
        <v>3</v>
      </c>
      <c r="D38" s="236">
        <v>4</v>
      </c>
      <c r="E38" s="236">
        <v>5</v>
      </c>
      <c r="F38" s="236">
        <v>6</v>
      </c>
      <c r="G38" s="236">
        <v>7</v>
      </c>
      <c r="H38" s="236">
        <v>8</v>
      </c>
      <c r="I38" s="236">
        <v>9</v>
      </c>
      <c r="J38" s="236">
        <v>10</v>
      </c>
    </row>
    <row r="39" spans="1:10" ht="25.5" hidden="1" x14ac:dyDescent="0.2">
      <c r="A39" s="544">
        <v>1</v>
      </c>
      <c r="B39" s="289" t="s">
        <v>252</v>
      </c>
      <c r="C39" s="592">
        <f t="shared" ref="C39:J39" si="3">SUM(C41:C53)</f>
        <v>0</v>
      </c>
      <c r="D39" s="592">
        <f t="shared" si="3"/>
        <v>0</v>
      </c>
      <c r="E39" s="592">
        <f t="shared" si="3"/>
        <v>0</v>
      </c>
      <c r="F39" s="592">
        <f t="shared" si="3"/>
        <v>0</v>
      </c>
      <c r="G39" s="592">
        <f t="shared" si="3"/>
        <v>0</v>
      </c>
      <c r="H39" s="592">
        <f t="shared" si="3"/>
        <v>0</v>
      </c>
      <c r="I39" s="592">
        <f t="shared" si="3"/>
        <v>0</v>
      </c>
      <c r="J39" s="592">
        <f t="shared" si="3"/>
        <v>0</v>
      </c>
    </row>
    <row r="40" spans="1:10" hidden="1" x14ac:dyDescent="0.2">
      <c r="A40" s="544"/>
      <c r="B40" s="289" t="s">
        <v>139</v>
      </c>
      <c r="C40" s="592"/>
      <c r="D40" s="592"/>
      <c r="E40" s="592"/>
      <c r="F40" s="592"/>
      <c r="G40" s="592"/>
      <c r="H40" s="592"/>
      <c r="I40" s="592"/>
      <c r="J40" s="592"/>
    </row>
    <row r="41" spans="1:10" ht="102" hidden="1" x14ac:dyDescent="0.2">
      <c r="A41" s="231">
        <v>2</v>
      </c>
      <c r="B41" s="238" t="s">
        <v>253</v>
      </c>
      <c r="C41" s="257">
        <v>0</v>
      </c>
      <c r="D41" s="257">
        <v>0</v>
      </c>
      <c r="E41" s="257">
        <v>0</v>
      </c>
      <c r="F41" s="257">
        <v>0</v>
      </c>
      <c r="G41" s="257">
        <v>0</v>
      </c>
      <c r="H41" s="257">
        <v>0</v>
      </c>
      <c r="I41" s="257">
        <v>0</v>
      </c>
      <c r="J41" s="257">
        <f t="shared" ref="J41:J53" si="4">SUM(C41:I41)</f>
        <v>0</v>
      </c>
    </row>
    <row r="42" spans="1:10" ht="114.75" hidden="1" x14ac:dyDescent="0.2">
      <c r="A42" s="231">
        <v>3</v>
      </c>
      <c r="B42" s="238" t="s">
        <v>254</v>
      </c>
      <c r="C42" s="257">
        <v>0</v>
      </c>
      <c r="D42" s="257">
        <v>0</v>
      </c>
      <c r="E42" s="257">
        <v>0</v>
      </c>
      <c r="F42" s="257">
        <v>0</v>
      </c>
      <c r="G42" s="257">
        <v>0</v>
      </c>
      <c r="H42" s="257">
        <v>0</v>
      </c>
      <c r="I42" s="257">
        <v>0</v>
      </c>
      <c r="J42" s="257">
        <f t="shared" si="4"/>
        <v>0</v>
      </c>
    </row>
    <row r="43" spans="1:10" hidden="1" x14ac:dyDescent="0.2">
      <c r="A43" s="231">
        <v>4</v>
      </c>
      <c r="B43" s="238" t="s">
        <v>255</v>
      </c>
      <c r="C43" s="257">
        <v>0</v>
      </c>
      <c r="D43" s="257">
        <v>0</v>
      </c>
      <c r="E43" s="257">
        <v>0</v>
      </c>
      <c r="F43" s="257">
        <v>0</v>
      </c>
      <c r="G43" s="257">
        <v>0</v>
      </c>
      <c r="H43" s="257">
        <v>0</v>
      </c>
      <c r="I43" s="257">
        <v>0</v>
      </c>
      <c r="J43" s="257">
        <f t="shared" si="4"/>
        <v>0</v>
      </c>
    </row>
    <row r="44" spans="1:10" hidden="1" x14ac:dyDescent="0.2">
      <c r="A44" s="231">
        <v>5</v>
      </c>
      <c r="B44" s="238" t="s">
        <v>256</v>
      </c>
      <c r="C44" s="258">
        <v>0</v>
      </c>
      <c r="D44" s="257">
        <v>0</v>
      </c>
      <c r="E44" s="257">
        <v>0</v>
      </c>
      <c r="F44" s="257">
        <v>0</v>
      </c>
      <c r="G44" s="257">
        <v>0</v>
      </c>
      <c r="H44" s="257">
        <v>0</v>
      </c>
      <c r="I44" s="257">
        <v>0</v>
      </c>
      <c r="J44" s="258">
        <f t="shared" si="4"/>
        <v>0</v>
      </c>
    </row>
    <row r="45" spans="1:10" ht="76.5" hidden="1" x14ac:dyDescent="0.2">
      <c r="A45" s="231">
        <v>6</v>
      </c>
      <c r="B45" s="238" t="s">
        <v>257</v>
      </c>
      <c r="C45" s="257">
        <v>0</v>
      </c>
      <c r="D45" s="257">
        <v>0</v>
      </c>
      <c r="E45" s="257">
        <v>0</v>
      </c>
      <c r="F45" s="257">
        <v>0</v>
      </c>
      <c r="G45" s="257">
        <v>0</v>
      </c>
      <c r="H45" s="257">
        <v>0</v>
      </c>
      <c r="I45" s="257">
        <v>0</v>
      </c>
      <c r="J45" s="257">
        <f t="shared" si="4"/>
        <v>0</v>
      </c>
    </row>
    <row r="46" spans="1:10" ht="76.5" hidden="1" x14ac:dyDescent="0.2">
      <c r="A46" s="231">
        <v>7</v>
      </c>
      <c r="B46" s="238" t="s">
        <v>258</v>
      </c>
      <c r="C46" s="258">
        <v>0</v>
      </c>
      <c r="D46" s="257">
        <v>0</v>
      </c>
      <c r="E46" s="257">
        <v>0</v>
      </c>
      <c r="F46" s="257">
        <v>0</v>
      </c>
      <c r="G46" s="257">
        <v>0</v>
      </c>
      <c r="H46" s="257">
        <v>0</v>
      </c>
      <c r="I46" s="257">
        <v>0</v>
      </c>
      <c r="J46" s="257">
        <f t="shared" si="4"/>
        <v>0</v>
      </c>
    </row>
    <row r="47" spans="1:10" ht="89.25" hidden="1" x14ac:dyDescent="0.2">
      <c r="A47" s="231">
        <v>8</v>
      </c>
      <c r="B47" s="238" t="s">
        <v>259</v>
      </c>
      <c r="C47" s="257">
        <v>0</v>
      </c>
      <c r="D47" s="257">
        <v>0</v>
      </c>
      <c r="E47" s="257">
        <v>0</v>
      </c>
      <c r="F47" s="257">
        <v>0</v>
      </c>
      <c r="G47" s="257">
        <v>0</v>
      </c>
      <c r="H47" s="257">
        <v>0</v>
      </c>
      <c r="I47" s="257">
        <v>0</v>
      </c>
      <c r="J47" s="257">
        <f t="shared" si="4"/>
        <v>0</v>
      </c>
    </row>
    <row r="48" spans="1:10" ht="127.5" hidden="1" x14ac:dyDescent="0.2">
      <c r="A48" s="231">
        <v>9</v>
      </c>
      <c r="B48" s="238" t="s">
        <v>260</v>
      </c>
      <c r="C48" s="257">
        <v>0</v>
      </c>
      <c r="D48" s="257">
        <v>0</v>
      </c>
      <c r="E48" s="257">
        <v>0</v>
      </c>
      <c r="F48" s="257">
        <v>0</v>
      </c>
      <c r="G48" s="257">
        <v>0</v>
      </c>
      <c r="H48" s="257">
        <v>0</v>
      </c>
      <c r="I48" s="257">
        <v>0</v>
      </c>
      <c r="J48" s="257">
        <f t="shared" si="4"/>
        <v>0</v>
      </c>
    </row>
    <row r="49" spans="1:10" ht="102" hidden="1" x14ac:dyDescent="0.2">
      <c r="A49" s="231">
        <v>10</v>
      </c>
      <c r="B49" s="238" t="s">
        <v>261</v>
      </c>
      <c r="C49" s="257">
        <v>0</v>
      </c>
      <c r="D49" s="257">
        <v>0</v>
      </c>
      <c r="E49" s="257">
        <v>0</v>
      </c>
      <c r="F49" s="257">
        <v>0</v>
      </c>
      <c r="G49" s="257">
        <v>0</v>
      </c>
      <c r="H49" s="257">
        <v>0</v>
      </c>
      <c r="I49" s="257">
        <v>0</v>
      </c>
      <c r="J49" s="257">
        <f t="shared" si="4"/>
        <v>0</v>
      </c>
    </row>
    <row r="50" spans="1:10" ht="114.75" hidden="1" x14ac:dyDescent="0.2">
      <c r="A50" s="231">
        <v>11</v>
      </c>
      <c r="B50" s="238" t="s">
        <v>262</v>
      </c>
      <c r="C50" s="257">
        <v>0</v>
      </c>
      <c r="D50" s="257">
        <v>0</v>
      </c>
      <c r="E50" s="257">
        <v>0</v>
      </c>
      <c r="F50" s="257">
        <v>0</v>
      </c>
      <c r="G50" s="257">
        <v>0</v>
      </c>
      <c r="H50" s="257">
        <v>0</v>
      </c>
      <c r="I50" s="257">
        <v>0</v>
      </c>
      <c r="J50" s="257">
        <f t="shared" si="4"/>
        <v>0</v>
      </c>
    </row>
    <row r="51" spans="1:10" ht="51" hidden="1" x14ac:dyDescent="0.2">
      <c r="A51" s="231">
        <v>12</v>
      </c>
      <c r="B51" s="238" t="s">
        <v>263</v>
      </c>
      <c r="C51" s="257">
        <v>0</v>
      </c>
      <c r="D51" s="257">
        <v>0</v>
      </c>
      <c r="E51" s="257">
        <v>0</v>
      </c>
      <c r="F51" s="257">
        <v>0</v>
      </c>
      <c r="G51" s="257">
        <v>0</v>
      </c>
      <c r="H51" s="257">
        <v>0</v>
      </c>
      <c r="I51" s="257">
        <v>0</v>
      </c>
      <c r="J51" s="257">
        <f t="shared" si="4"/>
        <v>0</v>
      </c>
    </row>
    <row r="52" spans="1:10" ht="38.25" hidden="1" x14ac:dyDescent="0.2">
      <c r="A52" s="231">
        <v>13</v>
      </c>
      <c r="B52" s="238" t="s">
        <v>264</v>
      </c>
      <c r="C52" s="257">
        <v>0</v>
      </c>
      <c r="D52" s="257">
        <v>0</v>
      </c>
      <c r="E52" s="257">
        <v>0</v>
      </c>
      <c r="F52" s="257">
        <v>0</v>
      </c>
      <c r="G52" s="257">
        <v>0</v>
      </c>
      <c r="H52" s="257">
        <v>0</v>
      </c>
      <c r="I52" s="257">
        <v>0</v>
      </c>
      <c r="J52" s="257">
        <f t="shared" si="4"/>
        <v>0</v>
      </c>
    </row>
    <row r="53" spans="1:10" ht="38.25" hidden="1" x14ac:dyDescent="0.2">
      <c r="A53" s="231">
        <v>14</v>
      </c>
      <c r="B53" s="238" t="s">
        <v>265</v>
      </c>
      <c r="C53" s="257">
        <v>0</v>
      </c>
      <c r="D53" s="257">
        <v>0</v>
      </c>
      <c r="E53" s="257">
        <v>0</v>
      </c>
      <c r="F53" s="257">
        <v>0</v>
      </c>
      <c r="G53" s="257">
        <v>0</v>
      </c>
      <c r="H53" s="257">
        <v>0</v>
      </c>
      <c r="I53" s="257">
        <v>0</v>
      </c>
      <c r="J53" s="257">
        <f t="shared" si="4"/>
        <v>0</v>
      </c>
    </row>
    <row r="54" spans="1:10" ht="25.5" hidden="1" x14ac:dyDescent="0.2">
      <c r="A54" s="293">
        <v>15</v>
      </c>
      <c r="B54" s="294" t="s">
        <v>266</v>
      </c>
      <c r="C54" s="258">
        <f>SUM(C55:C62)</f>
        <v>0</v>
      </c>
      <c r="D54" s="258">
        <f>SUM(D55:D62)</f>
        <v>0</v>
      </c>
      <c r="E54" s="258">
        <f>SUM(E55:E62)</f>
        <v>0</v>
      </c>
      <c r="F54" s="258">
        <f>SUM(F55:F62)</f>
        <v>0</v>
      </c>
      <c r="G54" s="258">
        <v>0</v>
      </c>
      <c r="H54" s="258">
        <f>SUM(H55:H62)</f>
        <v>0</v>
      </c>
      <c r="I54" s="258">
        <f>SUM(I55:I62)</f>
        <v>0</v>
      </c>
      <c r="J54" s="258">
        <v>0</v>
      </c>
    </row>
    <row r="55" spans="1:10" x14ac:dyDescent="0.2">
      <c r="A55" s="293">
        <v>16</v>
      </c>
      <c r="B55" s="294" t="s">
        <v>267</v>
      </c>
      <c r="C55" s="258">
        <v>0</v>
      </c>
      <c r="D55" s="258">
        <v>0</v>
      </c>
      <c r="E55" s="258">
        <v>0</v>
      </c>
      <c r="F55" s="258">
        <v>0</v>
      </c>
      <c r="G55" s="258">
        <v>690</v>
      </c>
      <c r="H55" s="258">
        <v>0</v>
      </c>
      <c r="I55" s="258">
        <v>0</v>
      </c>
      <c r="J55" s="258">
        <f t="shared" ref="J55:J63" si="5">SUM(C55:I55)</f>
        <v>690</v>
      </c>
    </row>
    <row r="56" spans="1:10" ht="13.5" hidden="1" thickBot="1" x14ac:dyDescent="0.25">
      <c r="A56" s="149">
        <v>17</v>
      </c>
      <c r="B56" s="58" t="s">
        <v>268</v>
      </c>
      <c r="C56" s="177">
        <v>0</v>
      </c>
      <c r="D56" s="177">
        <v>0</v>
      </c>
      <c r="E56" s="177">
        <v>0</v>
      </c>
      <c r="F56" s="177">
        <v>0</v>
      </c>
      <c r="G56" s="177">
        <v>0</v>
      </c>
      <c r="H56" s="177">
        <v>0</v>
      </c>
      <c r="I56" s="177">
        <v>0</v>
      </c>
      <c r="J56" s="177">
        <f t="shared" si="5"/>
        <v>0</v>
      </c>
    </row>
    <row r="57" spans="1:10" ht="13.5" hidden="1" thickBot="1" x14ac:dyDescent="0.25">
      <c r="A57" s="149">
        <v>18</v>
      </c>
      <c r="B57" s="58" t="s">
        <v>269</v>
      </c>
      <c r="C57" s="177">
        <v>0</v>
      </c>
      <c r="D57" s="177">
        <v>0</v>
      </c>
      <c r="E57" s="177">
        <v>0</v>
      </c>
      <c r="F57" s="177">
        <v>0</v>
      </c>
      <c r="G57" s="177">
        <v>0</v>
      </c>
      <c r="H57" s="177">
        <v>0</v>
      </c>
      <c r="I57" s="177">
        <v>0</v>
      </c>
      <c r="J57" s="177">
        <f t="shared" si="5"/>
        <v>0</v>
      </c>
    </row>
    <row r="58" spans="1:10" ht="115.5" hidden="1" thickBot="1" x14ac:dyDescent="0.25">
      <c r="A58" s="149">
        <v>19</v>
      </c>
      <c r="B58" s="58" t="s">
        <v>796</v>
      </c>
      <c r="C58" s="177">
        <v>0</v>
      </c>
      <c r="D58" s="177">
        <v>0</v>
      </c>
      <c r="E58" s="177">
        <v>0</v>
      </c>
      <c r="F58" s="177">
        <v>0</v>
      </c>
      <c r="G58" s="177">
        <v>0</v>
      </c>
      <c r="H58" s="177">
        <v>0</v>
      </c>
      <c r="I58" s="177">
        <v>0</v>
      </c>
      <c r="J58" s="177">
        <f t="shared" si="5"/>
        <v>0</v>
      </c>
    </row>
    <row r="59" spans="1:10" ht="64.5" hidden="1" thickBot="1" x14ac:dyDescent="0.25">
      <c r="A59" s="149">
        <v>20</v>
      </c>
      <c r="B59" s="58" t="s">
        <v>797</v>
      </c>
      <c r="C59" s="177">
        <v>0</v>
      </c>
      <c r="D59" s="177">
        <v>0</v>
      </c>
      <c r="E59" s="177">
        <v>0</v>
      </c>
      <c r="F59" s="177">
        <v>0</v>
      </c>
      <c r="G59" s="177">
        <v>0</v>
      </c>
      <c r="H59" s="177">
        <v>0</v>
      </c>
      <c r="I59" s="177">
        <v>0</v>
      </c>
      <c r="J59" s="177">
        <f t="shared" si="5"/>
        <v>0</v>
      </c>
    </row>
    <row r="60" spans="1:10" ht="26.25" hidden="1" thickBot="1" x14ac:dyDescent="0.25">
      <c r="A60" s="149">
        <v>21</v>
      </c>
      <c r="B60" s="58" t="s">
        <v>270</v>
      </c>
      <c r="C60" s="177">
        <v>0</v>
      </c>
      <c r="D60" s="177">
        <v>0</v>
      </c>
      <c r="E60" s="177">
        <v>0</v>
      </c>
      <c r="F60" s="177">
        <v>0</v>
      </c>
      <c r="G60" s="177">
        <v>0</v>
      </c>
      <c r="H60" s="177">
        <v>0</v>
      </c>
      <c r="I60" s="177">
        <v>0</v>
      </c>
      <c r="J60" s="177">
        <f t="shared" si="5"/>
        <v>0</v>
      </c>
    </row>
    <row r="61" spans="1:10" ht="77.25" hidden="1" thickBot="1" x14ac:dyDescent="0.25">
      <c r="A61" s="149">
        <v>22</v>
      </c>
      <c r="B61" s="58" t="s">
        <v>271</v>
      </c>
      <c r="C61" s="177">
        <v>0</v>
      </c>
      <c r="D61" s="177">
        <v>0</v>
      </c>
      <c r="E61" s="177">
        <v>0</v>
      </c>
      <c r="F61" s="177">
        <v>0</v>
      </c>
      <c r="G61" s="177">
        <v>0</v>
      </c>
      <c r="H61" s="177">
        <v>0</v>
      </c>
      <c r="I61" s="177">
        <v>0</v>
      </c>
      <c r="J61" s="177">
        <f t="shared" si="5"/>
        <v>0</v>
      </c>
    </row>
    <row r="62" spans="1:10" ht="13.5" hidden="1" thickBot="1" x14ac:dyDescent="0.25">
      <c r="A62" s="149">
        <v>23</v>
      </c>
      <c r="B62" s="58" t="s">
        <v>272</v>
      </c>
      <c r="C62" s="177">
        <v>0</v>
      </c>
      <c r="D62" s="177">
        <v>0</v>
      </c>
      <c r="E62" s="177">
        <v>0</v>
      </c>
      <c r="F62" s="177">
        <v>0</v>
      </c>
      <c r="G62" s="177">
        <v>0</v>
      </c>
      <c r="H62" s="177">
        <v>0</v>
      </c>
      <c r="I62" s="177">
        <v>0</v>
      </c>
      <c r="J62" s="177">
        <f t="shared" si="5"/>
        <v>0</v>
      </c>
    </row>
    <row r="63" spans="1:10" ht="13.5" hidden="1" thickBot="1" x14ac:dyDescent="0.25">
      <c r="A63" s="149">
        <v>24</v>
      </c>
      <c r="B63" s="58" t="s">
        <v>273</v>
      </c>
      <c r="C63" s="177">
        <v>0</v>
      </c>
      <c r="D63" s="177">
        <v>0</v>
      </c>
      <c r="E63" s="177">
        <v>0</v>
      </c>
      <c r="F63" s="177">
        <v>0</v>
      </c>
      <c r="G63" s="177">
        <v>0</v>
      </c>
      <c r="H63" s="177">
        <v>0</v>
      </c>
      <c r="I63" s="177">
        <v>0</v>
      </c>
      <c r="J63" s="177">
        <f t="shared" si="5"/>
        <v>0</v>
      </c>
    </row>
    <row r="64" spans="1:10" ht="13.5" hidden="1" thickBot="1" x14ac:dyDescent="0.25">
      <c r="A64" s="149">
        <f>A63+1</f>
        <v>25</v>
      </c>
      <c r="B64" s="58" t="s">
        <v>733</v>
      </c>
      <c r="C64" s="573"/>
      <c r="D64" s="574"/>
      <c r="E64" s="574"/>
      <c r="F64" s="574"/>
      <c r="G64" s="574"/>
      <c r="H64" s="574"/>
      <c r="I64" s="574"/>
      <c r="J64" s="575"/>
    </row>
  </sheetData>
  <mergeCells count="17">
    <mergeCell ref="A5:J5"/>
    <mergeCell ref="A1:J1"/>
    <mergeCell ref="A2:J2"/>
    <mergeCell ref="A3:J3"/>
    <mergeCell ref="A4:J4"/>
    <mergeCell ref="C64:J64"/>
    <mergeCell ref="C33:J33"/>
    <mergeCell ref="I39:I40"/>
    <mergeCell ref="J39:J40"/>
    <mergeCell ref="A35:J35"/>
    <mergeCell ref="A39:A40"/>
    <mergeCell ref="C39:C40"/>
    <mergeCell ref="D39:D40"/>
    <mergeCell ref="E39:E40"/>
    <mergeCell ref="F39:F40"/>
    <mergeCell ref="G39:G40"/>
    <mergeCell ref="H39:H40"/>
  </mergeCells>
  <printOptions horizontalCentered="1"/>
  <pageMargins left="0.39370078740157483" right="0.39370078740157483" top="0.39370078740157483" bottom="0.39370078740157483" header="0.31496062992125984" footer="0.31496062992125984"/>
  <pageSetup paperSize="9" orientation="landscape" horizontalDpi="0"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14"/>
  <sheetViews>
    <sheetView view="pageBreakPreview" zoomScaleNormal="100" zoomScaleSheetLayoutView="100" workbookViewId="0">
      <selection activeCell="G30" sqref="G30"/>
    </sheetView>
  </sheetViews>
  <sheetFormatPr defaultRowHeight="12.75" x14ac:dyDescent="0.2"/>
  <cols>
    <col min="2" max="2" width="47.5703125" customWidth="1"/>
    <col min="3" max="4" width="17.28515625" customWidth="1"/>
  </cols>
  <sheetData>
    <row r="1" spans="1:4" s="51" customFormat="1" x14ac:dyDescent="0.2">
      <c r="A1" s="624" t="s">
        <v>127</v>
      </c>
      <c r="B1" s="624"/>
      <c r="C1" s="624"/>
      <c r="D1" s="624"/>
    </row>
    <row r="2" spans="1:4" s="51" customFormat="1" x14ac:dyDescent="0.2">
      <c r="A2" s="624" t="s">
        <v>128</v>
      </c>
      <c r="B2" s="624"/>
      <c r="C2" s="624"/>
      <c r="D2" s="624"/>
    </row>
    <row r="3" spans="1:4" s="51" customFormat="1" ht="14.25" x14ac:dyDescent="0.2">
      <c r="A3" s="543" t="str">
        <f>'58.2'!A3:J3</f>
        <v>по состоянию на 31.12.2025</v>
      </c>
      <c r="B3" s="543"/>
      <c r="C3" s="543"/>
      <c r="D3" s="543"/>
    </row>
    <row r="4" spans="1:4" s="51" customFormat="1" ht="15.75" x14ac:dyDescent="0.2">
      <c r="A4" s="538" t="s">
        <v>788</v>
      </c>
      <c r="B4" s="538"/>
      <c r="C4" s="538"/>
      <c r="D4" s="538"/>
    </row>
    <row r="5" spans="1:4" s="51" customFormat="1" ht="15.75" x14ac:dyDescent="0.2">
      <c r="A5" s="538" t="s">
        <v>1126</v>
      </c>
      <c r="B5" s="538"/>
      <c r="C5" s="538"/>
      <c r="D5" s="538"/>
    </row>
    <row r="6" spans="1:4" s="51" customFormat="1" x14ac:dyDescent="0.2"/>
    <row r="7" spans="1:4" s="51" customFormat="1" ht="26.25" customHeight="1" x14ac:dyDescent="0.2">
      <c r="A7" s="236" t="s">
        <v>1</v>
      </c>
      <c r="B7" s="236" t="s">
        <v>3</v>
      </c>
      <c r="C7" s="236" t="s">
        <v>789</v>
      </c>
      <c r="D7" s="236" t="s">
        <v>748</v>
      </c>
    </row>
    <row r="8" spans="1:4" s="51" customFormat="1" x14ac:dyDescent="0.2">
      <c r="A8" s="236">
        <v>1</v>
      </c>
      <c r="B8" s="236">
        <v>2</v>
      </c>
      <c r="C8" s="236">
        <v>3</v>
      </c>
      <c r="D8" s="236">
        <v>4</v>
      </c>
    </row>
    <row r="9" spans="1:4" s="51" customFormat="1" x14ac:dyDescent="0.2">
      <c r="A9" s="231">
        <v>1</v>
      </c>
      <c r="B9" s="238" t="s">
        <v>276</v>
      </c>
      <c r="C9" s="286">
        <f>'58.2'!J24</f>
        <v>1330</v>
      </c>
      <c r="D9" s="286">
        <f>'58.2'!J55</f>
        <v>690</v>
      </c>
    </row>
    <row r="10" spans="1:4" s="51" customFormat="1" ht="13.5" hidden="1" customHeight="1" thickBot="1" x14ac:dyDescent="0.25">
      <c r="A10" s="232">
        <v>2</v>
      </c>
      <c r="B10" s="233" t="s">
        <v>277</v>
      </c>
      <c r="C10" s="353">
        <v>0</v>
      </c>
      <c r="D10" s="353">
        <v>0</v>
      </c>
    </row>
    <row r="11" spans="1:4" s="51" customFormat="1" ht="13.5" hidden="1" customHeight="1" thickBot="1" x14ac:dyDescent="0.25">
      <c r="A11" s="57">
        <v>3</v>
      </c>
      <c r="B11" s="59" t="s">
        <v>278</v>
      </c>
      <c r="C11" s="207">
        <v>0</v>
      </c>
      <c r="D11" s="207">
        <v>0</v>
      </c>
    </row>
    <row r="12" spans="1:4" s="51" customFormat="1" ht="13.5" hidden="1" customHeight="1" thickBot="1" x14ac:dyDescent="0.25">
      <c r="A12" s="57">
        <v>4</v>
      </c>
      <c r="B12" s="59" t="s">
        <v>279</v>
      </c>
      <c r="C12" s="207">
        <v>0</v>
      </c>
      <c r="D12" s="207">
        <v>0</v>
      </c>
    </row>
    <row r="13" spans="1:4" s="51" customFormat="1" ht="13.5" hidden="1" customHeight="1" thickBot="1" x14ac:dyDescent="0.25">
      <c r="A13" s="57">
        <v>5</v>
      </c>
      <c r="B13" s="59" t="s">
        <v>280</v>
      </c>
      <c r="C13" s="207">
        <v>0</v>
      </c>
      <c r="D13" s="207">
        <v>0</v>
      </c>
    </row>
    <row r="14" spans="1:4" s="51" customFormat="1" x14ac:dyDescent="0.2"/>
  </sheetData>
  <mergeCells count="5">
    <mergeCell ref="A1:D1"/>
    <mergeCell ref="A2:D2"/>
    <mergeCell ref="A3:D3"/>
    <mergeCell ref="A4:D4"/>
    <mergeCell ref="A5:D5"/>
  </mergeCells>
  <printOptions horizontalCentered="1"/>
  <pageMargins left="0.39370078740157483" right="0.39370078740157483" top="0.39370078740157483" bottom="0.39370078740157483" header="0.31496062992125984" footer="0.31496062992125984"/>
  <pageSetup paperSize="9"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16"/>
  <sheetViews>
    <sheetView view="pageBreakPreview" zoomScaleNormal="100" zoomScaleSheetLayoutView="100" workbookViewId="0">
      <selection activeCell="B26" sqref="B26"/>
    </sheetView>
  </sheetViews>
  <sheetFormatPr defaultRowHeight="12.75" x14ac:dyDescent="0.2"/>
  <cols>
    <col min="1" max="1" width="7.5703125" style="51" customWidth="1"/>
    <col min="2" max="2" width="60.7109375" style="51" customWidth="1"/>
    <col min="3" max="3" width="27.85546875" style="51" customWidth="1"/>
    <col min="4" max="16384" width="9.140625" style="51"/>
  </cols>
  <sheetData>
    <row r="1" spans="1:3" ht="15.75" x14ac:dyDescent="0.25">
      <c r="A1" s="606" t="s">
        <v>127</v>
      </c>
      <c r="B1" s="606"/>
      <c r="C1" s="606"/>
    </row>
    <row r="2" spans="1:3" ht="15.75" x14ac:dyDescent="0.25">
      <c r="A2" s="606" t="s">
        <v>128</v>
      </c>
      <c r="B2" s="606"/>
      <c r="C2" s="606"/>
    </row>
    <row r="3" spans="1:3" ht="15.75" x14ac:dyDescent="0.25">
      <c r="A3" s="606" t="str">
        <f>'58.1'!A3:J3</f>
        <v>по состоянию на 31.12.2025</v>
      </c>
      <c r="B3" s="606"/>
      <c r="C3" s="606"/>
    </row>
    <row r="4" spans="1:3" ht="14.25" x14ac:dyDescent="0.2">
      <c r="A4" s="607" t="s">
        <v>791</v>
      </c>
      <c r="B4" s="607"/>
      <c r="C4" s="607"/>
    </row>
    <row r="5" spans="1:3" ht="14.25" x14ac:dyDescent="0.2">
      <c r="A5" s="607" t="s">
        <v>790</v>
      </c>
      <c r="B5" s="607"/>
      <c r="C5" s="607"/>
    </row>
    <row r="7" spans="1:3" ht="37.5" customHeight="1" x14ac:dyDescent="0.2">
      <c r="A7" s="236" t="s">
        <v>1</v>
      </c>
      <c r="B7" s="236" t="s">
        <v>3</v>
      </c>
      <c r="C7" s="236" t="s">
        <v>945</v>
      </c>
    </row>
    <row r="8" spans="1:3" x14ac:dyDescent="0.2">
      <c r="A8" s="236">
        <v>1</v>
      </c>
      <c r="B8" s="236">
        <v>2</v>
      </c>
      <c r="C8" s="236">
        <v>3</v>
      </c>
    </row>
    <row r="9" spans="1:3" ht="48.75" customHeight="1" x14ac:dyDescent="0.2">
      <c r="A9" s="323">
        <v>1</v>
      </c>
      <c r="B9" s="88" t="s">
        <v>1127</v>
      </c>
      <c r="C9" s="323" t="s">
        <v>126</v>
      </c>
    </row>
    <row r="10" spans="1:3" s="82" customFormat="1" ht="56.25" customHeight="1" x14ac:dyDescent="0.2">
      <c r="A10" s="323">
        <v>2</v>
      </c>
      <c r="B10" s="88" t="s">
        <v>1128</v>
      </c>
      <c r="C10" s="323" t="s">
        <v>126</v>
      </c>
    </row>
    <row r="11" spans="1:3" s="82" customFormat="1" x14ac:dyDescent="0.2"/>
    <row r="12" spans="1:3" s="82" customFormat="1" x14ac:dyDescent="0.2"/>
    <row r="13" spans="1:3" s="82" customFormat="1" x14ac:dyDescent="0.2">
      <c r="B13" s="174" t="s">
        <v>125</v>
      </c>
      <c r="C13" s="175" t="s">
        <v>911</v>
      </c>
    </row>
    <row r="14" spans="1:3" x14ac:dyDescent="0.2">
      <c r="A14" s="82"/>
    </row>
    <row r="16" spans="1:3" x14ac:dyDescent="0.2">
      <c r="A16" s="113" t="s">
        <v>1274</v>
      </c>
    </row>
  </sheetData>
  <mergeCells count="5">
    <mergeCell ref="A1:C1"/>
    <mergeCell ref="A2:C2"/>
    <mergeCell ref="A3:C3"/>
    <mergeCell ref="A4:C4"/>
    <mergeCell ref="A5:C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C11"/>
  <sheetViews>
    <sheetView view="pageBreakPreview" zoomScaleNormal="100" zoomScaleSheetLayoutView="100" workbookViewId="0">
      <selection activeCell="C9" sqref="C9:C10"/>
    </sheetView>
  </sheetViews>
  <sheetFormatPr defaultRowHeight="12.75" x14ac:dyDescent="0.2"/>
  <cols>
    <col min="1" max="1" width="9.140625" style="51"/>
    <col min="2" max="2" width="21.140625" style="51" customWidth="1"/>
    <col min="3" max="3" width="93.42578125" style="51" customWidth="1"/>
    <col min="4" max="16384" width="9.140625" style="51"/>
  </cols>
  <sheetData>
    <row r="1" spans="1:3" ht="15.75" x14ac:dyDescent="0.2">
      <c r="A1" s="537" t="s">
        <v>127</v>
      </c>
      <c r="B1" s="537"/>
      <c r="C1" s="537"/>
    </row>
    <row r="2" spans="1:3" ht="15.75" x14ac:dyDescent="0.2">
      <c r="A2" s="538" t="s">
        <v>128</v>
      </c>
      <c r="B2" s="538"/>
      <c r="C2" s="538"/>
    </row>
    <row r="3" spans="1:3" ht="15.75" x14ac:dyDescent="0.2">
      <c r="A3" s="542" t="str">
        <f>'1'!A3:C3</f>
        <v>по состоянию на 31.12.2025</v>
      </c>
      <c r="B3" s="542"/>
      <c r="C3" s="542"/>
    </row>
    <row r="4" spans="1:3" ht="14.25" x14ac:dyDescent="0.2">
      <c r="A4" s="539" t="s">
        <v>841</v>
      </c>
      <c r="B4" s="539"/>
      <c r="C4" s="539"/>
    </row>
    <row r="5" spans="1:3" ht="14.25" x14ac:dyDescent="0.2">
      <c r="A5" s="539" t="s">
        <v>842</v>
      </c>
      <c r="B5" s="539"/>
      <c r="C5" s="539"/>
    </row>
    <row r="6" spans="1:3" x14ac:dyDescent="0.2">
      <c r="C6" s="56" t="s">
        <v>189</v>
      </c>
    </row>
    <row r="7" spans="1:3" ht="25.5" x14ac:dyDescent="0.2">
      <c r="A7" s="236" t="s">
        <v>1</v>
      </c>
      <c r="B7" s="236" t="s">
        <v>3</v>
      </c>
      <c r="C7" s="236" t="s">
        <v>733</v>
      </c>
    </row>
    <row r="8" spans="1:3" ht="15" x14ac:dyDescent="0.2">
      <c r="A8" s="237">
        <v>1</v>
      </c>
      <c r="B8" s="237">
        <v>2</v>
      </c>
      <c r="C8" s="237">
        <v>3</v>
      </c>
    </row>
    <row r="9" spans="1:3" ht="107.25" customHeight="1" x14ac:dyDescent="0.2">
      <c r="A9" s="541">
        <v>1</v>
      </c>
      <c r="B9" s="541" t="s">
        <v>843</v>
      </c>
      <c r="C9" s="540" t="s">
        <v>1129</v>
      </c>
    </row>
    <row r="10" spans="1:3" ht="409.5" customHeight="1" x14ac:dyDescent="0.2">
      <c r="A10" s="541"/>
      <c r="B10" s="541"/>
      <c r="C10" s="540"/>
    </row>
    <row r="11" spans="1:3" ht="123" customHeight="1" x14ac:dyDescent="0.2">
      <c r="A11" s="85">
        <v>2</v>
      </c>
      <c r="B11" s="231" t="s">
        <v>844</v>
      </c>
      <c r="C11" s="202" t="s">
        <v>126</v>
      </c>
    </row>
  </sheetData>
  <mergeCells count="8">
    <mergeCell ref="C9:C10"/>
    <mergeCell ref="B9:B10"/>
    <mergeCell ref="A9:A10"/>
    <mergeCell ref="A1:C1"/>
    <mergeCell ref="A2:C2"/>
    <mergeCell ref="A4:C4"/>
    <mergeCell ref="A3:C3"/>
    <mergeCell ref="A5:C5"/>
  </mergeCells>
  <printOptions horizontalCentered="1"/>
  <pageMargins left="0.39370078740157483" right="0.39370078740157483" top="0.39370078740157483" bottom="0.39370078740157483" header="0.31496062992125984" footer="0.31496062992125984"/>
  <pageSetup paperSize="9" scale="78" fitToHeight="1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14"/>
  <sheetViews>
    <sheetView view="pageBreakPreview" zoomScaleNormal="100" zoomScaleSheetLayoutView="100" workbookViewId="0">
      <selection activeCell="E11" sqref="E11"/>
    </sheetView>
  </sheetViews>
  <sheetFormatPr defaultRowHeight="12.75" x14ac:dyDescent="0.2"/>
  <cols>
    <col min="1" max="1" width="8.140625" style="51" customWidth="1"/>
    <col min="2" max="2" width="35.7109375" style="51" customWidth="1"/>
    <col min="3" max="3" width="47.140625" style="51" customWidth="1"/>
    <col min="4" max="16384" width="9.140625" style="51"/>
  </cols>
  <sheetData>
    <row r="1" spans="1:3" ht="15.75" x14ac:dyDescent="0.2">
      <c r="A1" s="537" t="s">
        <v>127</v>
      </c>
      <c r="B1" s="537"/>
      <c r="C1" s="537"/>
    </row>
    <row r="2" spans="1:3" ht="15.75" x14ac:dyDescent="0.2">
      <c r="A2" s="538" t="s">
        <v>128</v>
      </c>
      <c r="B2" s="538"/>
      <c r="C2" s="538"/>
    </row>
    <row r="3" spans="1:3" ht="15.75" x14ac:dyDescent="0.2">
      <c r="A3" s="538" t="str">
        <f>'2'!A3:C3</f>
        <v>по состоянию на 31.12.2025</v>
      </c>
      <c r="B3" s="538"/>
      <c r="C3" s="538"/>
    </row>
    <row r="4" spans="1:3" ht="14.25" x14ac:dyDescent="0.2">
      <c r="A4" s="543" t="s">
        <v>846</v>
      </c>
      <c r="B4" s="543"/>
      <c r="C4" s="543"/>
    </row>
    <row r="5" spans="1:3" ht="14.25" x14ac:dyDescent="0.2">
      <c r="A5" s="543" t="s">
        <v>845</v>
      </c>
      <c r="B5" s="543"/>
      <c r="C5" s="543"/>
    </row>
    <row r="6" spans="1:3" x14ac:dyDescent="0.2">
      <c r="C6" s="56" t="s">
        <v>190</v>
      </c>
    </row>
    <row r="7" spans="1:3" ht="25.5" x14ac:dyDescent="0.2">
      <c r="A7" s="236" t="s">
        <v>1</v>
      </c>
      <c r="B7" s="236" t="s">
        <v>3</v>
      </c>
      <c r="C7" s="236" t="s">
        <v>733</v>
      </c>
    </row>
    <row r="8" spans="1:3" ht="15" x14ac:dyDescent="0.2">
      <c r="A8" s="237">
        <v>1</v>
      </c>
      <c r="B8" s="237">
        <v>3</v>
      </c>
      <c r="C8" s="237">
        <v>4</v>
      </c>
    </row>
    <row r="9" spans="1:3" ht="89.25" x14ac:dyDescent="0.2">
      <c r="A9" s="231">
        <v>1</v>
      </c>
      <c r="B9" s="238" t="s">
        <v>847</v>
      </c>
      <c r="C9" s="238" t="s">
        <v>1272</v>
      </c>
    </row>
    <row r="10" spans="1:3" ht="47.25" customHeight="1" x14ac:dyDescent="0.2">
      <c r="A10" s="231">
        <v>2</v>
      </c>
      <c r="B10" s="238" t="s">
        <v>191</v>
      </c>
      <c r="C10" s="239" t="s">
        <v>1159</v>
      </c>
    </row>
    <row r="11" spans="1:3" ht="63.75" x14ac:dyDescent="0.2">
      <c r="A11" s="231">
        <v>3</v>
      </c>
      <c r="B11" s="238" t="s">
        <v>848</v>
      </c>
      <c r="C11" s="231" t="s">
        <v>1160</v>
      </c>
    </row>
    <row r="12" spans="1:3" ht="63.75" x14ac:dyDescent="0.2">
      <c r="A12" s="231">
        <v>4</v>
      </c>
      <c r="B12" s="238" t="s">
        <v>849</v>
      </c>
      <c r="C12" s="231" t="s">
        <v>1161</v>
      </c>
    </row>
    <row r="13" spans="1:3" ht="102" x14ac:dyDescent="0.2">
      <c r="A13" s="231">
        <v>5</v>
      </c>
      <c r="B13" s="238" t="s">
        <v>850</v>
      </c>
      <c r="C13" s="231" t="s">
        <v>126</v>
      </c>
    </row>
    <row r="14" spans="1:3" ht="15" x14ac:dyDescent="0.2">
      <c r="A14" s="60"/>
    </row>
  </sheetData>
  <mergeCells count="5">
    <mergeCell ref="A1:C1"/>
    <mergeCell ref="A2:C2"/>
    <mergeCell ref="A4:C4"/>
    <mergeCell ref="A3:C3"/>
    <mergeCell ref="A5:C5"/>
  </mergeCells>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74"/>
  <sheetViews>
    <sheetView view="pageBreakPreview" zoomScaleNormal="100" zoomScaleSheetLayoutView="100" workbookViewId="0">
      <selection activeCell="B10" sqref="B10"/>
    </sheetView>
  </sheetViews>
  <sheetFormatPr defaultRowHeight="12.75" x14ac:dyDescent="0.2"/>
  <cols>
    <col min="1" max="1" width="7" style="51" customWidth="1"/>
    <col min="2" max="2" width="42.5703125" style="51" customWidth="1"/>
    <col min="3" max="3" width="45.28515625" style="51" customWidth="1"/>
    <col min="4" max="16384" width="9.140625" style="51"/>
  </cols>
  <sheetData>
    <row r="1" spans="1:3" ht="15.75" x14ac:dyDescent="0.2">
      <c r="A1" s="537" t="s">
        <v>127</v>
      </c>
      <c r="B1" s="537"/>
      <c r="C1" s="537"/>
    </row>
    <row r="2" spans="1:3" ht="15.75" x14ac:dyDescent="0.2">
      <c r="A2" s="538" t="s">
        <v>128</v>
      </c>
      <c r="B2" s="538"/>
      <c r="C2" s="538"/>
    </row>
    <row r="3" spans="1:3" ht="15.75" x14ac:dyDescent="0.2">
      <c r="A3" s="538" t="str">
        <f>'3'!A3:C3</f>
        <v>по состоянию на 31.12.2025</v>
      </c>
      <c r="B3" s="538"/>
      <c r="C3" s="538"/>
    </row>
    <row r="4" spans="1:3" ht="14.25" x14ac:dyDescent="0.2">
      <c r="A4" s="539" t="s">
        <v>852</v>
      </c>
      <c r="B4" s="539"/>
      <c r="C4" s="539"/>
    </row>
    <row r="5" spans="1:3" ht="14.25" x14ac:dyDescent="0.2">
      <c r="A5" s="539" t="s">
        <v>851</v>
      </c>
      <c r="B5" s="539"/>
      <c r="C5" s="539"/>
    </row>
    <row r="6" spans="1:3" x14ac:dyDescent="0.2">
      <c r="C6" s="56" t="s">
        <v>192</v>
      </c>
    </row>
    <row r="7" spans="1:3" ht="25.5" x14ac:dyDescent="0.2">
      <c r="A7" s="236" t="s">
        <v>1</v>
      </c>
      <c r="B7" s="236" t="s">
        <v>3</v>
      </c>
      <c r="C7" s="236" t="s">
        <v>733</v>
      </c>
    </row>
    <row r="8" spans="1:3" ht="15" x14ac:dyDescent="0.2">
      <c r="A8" s="237">
        <v>1</v>
      </c>
      <c r="B8" s="237">
        <v>2</v>
      </c>
      <c r="C8" s="237">
        <v>3</v>
      </c>
    </row>
    <row r="9" spans="1:3" x14ac:dyDescent="0.2">
      <c r="A9" s="544" t="s">
        <v>853</v>
      </c>
      <c r="B9" s="544"/>
      <c r="C9" s="544"/>
    </row>
    <row r="10" spans="1:3" ht="89.25" x14ac:dyDescent="0.2">
      <c r="A10" s="231">
        <v>1</v>
      </c>
      <c r="B10" s="238" t="s">
        <v>854</v>
      </c>
      <c r="C10" s="239" t="s">
        <v>193</v>
      </c>
    </row>
    <row r="11" spans="1:3" ht="63.75" x14ac:dyDescent="0.2">
      <c r="A11" s="231">
        <v>2</v>
      </c>
      <c r="B11" s="238" t="s">
        <v>855</v>
      </c>
      <c r="C11" s="238" t="s">
        <v>194</v>
      </c>
    </row>
    <row r="12" spans="1:3" ht="51" x14ac:dyDescent="0.2">
      <c r="A12" s="231">
        <v>3</v>
      </c>
      <c r="B12" s="238" t="s">
        <v>856</v>
      </c>
      <c r="C12" s="239" t="s">
        <v>857</v>
      </c>
    </row>
    <row r="13" spans="1:3" ht="51" x14ac:dyDescent="0.2">
      <c r="A13" s="231">
        <v>4</v>
      </c>
      <c r="B13" s="238" t="s">
        <v>195</v>
      </c>
      <c r="C13" s="239" t="s">
        <v>196</v>
      </c>
    </row>
    <row r="14" spans="1:3" ht="76.5" x14ac:dyDescent="0.2">
      <c r="A14" s="231">
        <v>5</v>
      </c>
      <c r="B14" s="238" t="s">
        <v>858</v>
      </c>
      <c r="C14" s="239" t="s">
        <v>859</v>
      </c>
    </row>
    <row r="15" spans="1:3" ht="38.25" x14ac:dyDescent="0.2">
      <c r="A15" s="231">
        <v>6</v>
      </c>
      <c r="B15" s="238" t="s">
        <v>860</v>
      </c>
      <c r="C15" s="231" t="s">
        <v>126</v>
      </c>
    </row>
    <row r="16" spans="1:3" x14ac:dyDescent="0.2">
      <c r="A16" s="544" t="s">
        <v>197</v>
      </c>
      <c r="B16" s="544"/>
      <c r="C16" s="544"/>
    </row>
    <row r="17" spans="1:3" ht="216.75" x14ac:dyDescent="0.2">
      <c r="A17" s="231">
        <v>7</v>
      </c>
      <c r="B17" s="238" t="s">
        <v>861</v>
      </c>
      <c r="C17" s="238" t="s">
        <v>1157</v>
      </c>
    </row>
    <row r="18" spans="1:3" x14ac:dyDescent="0.2">
      <c r="A18" s="541">
        <v>8</v>
      </c>
      <c r="B18" s="545" t="s">
        <v>862</v>
      </c>
      <c r="C18" s="546" t="s">
        <v>738</v>
      </c>
    </row>
    <row r="19" spans="1:3" x14ac:dyDescent="0.2">
      <c r="A19" s="541"/>
      <c r="B19" s="545"/>
      <c r="C19" s="546"/>
    </row>
    <row r="20" spans="1:3" x14ac:dyDescent="0.2">
      <c r="A20" s="544" t="s">
        <v>863</v>
      </c>
      <c r="B20" s="544"/>
      <c r="C20" s="544"/>
    </row>
    <row r="21" spans="1:3" ht="153" x14ac:dyDescent="0.2">
      <c r="A21" s="231">
        <v>9</v>
      </c>
      <c r="B21" s="238" t="s">
        <v>864</v>
      </c>
      <c r="C21" s="239" t="s">
        <v>865</v>
      </c>
    </row>
    <row r="22" spans="1:3" ht="127.5" x14ac:dyDescent="0.2">
      <c r="A22" s="231">
        <v>10</v>
      </c>
      <c r="B22" s="238" t="s">
        <v>198</v>
      </c>
      <c r="C22" s="239" t="s">
        <v>199</v>
      </c>
    </row>
    <row r="23" spans="1:3" ht="63.75" x14ac:dyDescent="0.2">
      <c r="A23" s="231">
        <v>11</v>
      </c>
      <c r="B23" s="238" t="s">
        <v>200</v>
      </c>
      <c r="C23" s="231" t="s">
        <v>1158</v>
      </c>
    </row>
    <row r="24" spans="1:3" ht="51" x14ac:dyDescent="0.2">
      <c r="A24" s="231">
        <v>12</v>
      </c>
      <c r="B24" s="238" t="s">
        <v>201</v>
      </c>
      <c r="C24" s="231" t="s">
        <v>126</v>
      </c>
    </row>
    <row r="25" spans="1:3" ht="38.25" x14ac:dyDescent="0.2">
      <c r="A25" s="231">
        <v>13</v>
      </c>
      <c r="B25" s="238" t="s">
        <v>202</v>
      </c>
      <c r="C25" s="238" t="s">
        <v>203</v>
      </c>
    </row>
    <row r="26" spans="1:3" ht="38.25" x14ac:dyDescent="0.2">
      <c r="A26" s="231">
        <v>14</v>
      </c>
      <c r="B26" s="238" t="s">
        <v>866</v>
      </c>
      <c r="C26" s="231" t="s">
        <v>126</v>
      </c>
    </row>
    <row r="27" spans="1:3" ht="114.75" x14ac:dyDescent="0.2">
      <c r="A27" s="231">
        <v>15</v>
      </c>
      <c r="B27" s="238" t="s">
        <v>867</v>
      </c>
      <c r="C27" s="239" t="s">
        <v>233</v>
      </c>
    </row>
    <row r="28" spans="1:3" ht="51" x14ac:dyDescent="0.2">
      <c r="A28" s="231">
        <v>16</v>
      </c>
      <c r="B28" s="238" t="s">
        <v>204</v>
      </c>
      <c r="C28" s="231" t="s">
        <v>126</v>
      </c>
    </row>
    <row r="29" spans="1:3" ht="38.25" x14ac:dyDescent="0.2">
      <c r="A29" s="231">
        <v>17</v>
      </c>
      <c r="B29" s="238" t="s">
        <v>205</v>
      </c>
      <c r="C29" s="231" t="s">
        <v>126</v>
      </c>
    </row>
    <row r="30" spans="1:3" ht="25.5" x14ac:dyDescent="0.2">
      <c r="A30" s="231">
        <v>18</v>
      </c>
      <c r="B30" s="238" t="s">
        <v>206</v>
      </c>
      <c r="C30" s="231" t="s">
        <v>126</v>
      </c>
    </row>
    <row r="31" spans="1:3" x14ac:dyDescent="0.2">
      <c r="A31" s="544" t="s">
        <v>207</v>
      </c>
      <c r="B31" s="544"/>
      <c r="C31" s="544"/>
    </row>
    <row r="32" spans="1:3" ht="51" x14ac:dyDescent="0.2">
      <c r="A32" s="231">
        <v>19</v>
      </c>
      <c r="B32" s="238" t="s">
        <v>868</v>
      </c>
      <c r="C32" s="231" t="s">
        <v>126</v>
      </c>
    </row>
    <row r="33" spans="1:3" ht="51" x14ac:dyDescent="0.2">
      <c r="A33" s="231">
        <v>20</v>
      </c>
      <c r="B33" s="238" t="s">
        <v>208</v>
      </c>
      <c r="C33" s="231" t="s">
        <v>126</v>
      </c>
    </row>
    <row r="34" spans="1:3" ht="63.75" x14ac:dyDescent="0.2">
      <c r="A34" s="231">
        <v>21</v>
      </c>
      <c r="B34" s="238" t="s">
        <v>209</v>
      </c>
      <c r="C34" s="231" t="s">
        <v>126</v>
      </c>
    </row>
    <row r="35" spans="1:3" x14ac:dyDescent="0.2">
      <c r="A35" s="544" t="s">
        <v>210</v>
      </c>
      <c r="B35" s="544"/>
      <c r="C35" s="544"/>
    </row>
    <row r="36" spans="1:3" ht="25.5" x14ac:dyDescent="0.2">
      <c r="A36" s="231">
        <v>22</v>
      </c>
      <c r="B36" s="238" t="s">
        <v>211</v>
      </c>
      <c r="C36" s="238" t="s">
        <v>212</v>
      </c>
    </row>
    <row r="37" spans="1:3" ht="89.25" x14ac:dyDescent="0.2">
      <c r="A37" s="541">
        <v>23</v>
      </c>
      <c r="B37" s="545" t="s">
        <v>213</v>
      </c>
      <c r="C37" s="240" t="s">
        <v>214</v>
      </c>
    </row>
    <row r="38" spans="1:3" ht="38.25" x14ac:dyDescent="0.2">
      <c r="A38" s="541"/>
      <c r="B38" s="545"/>
      <c r="C38" s="240" t="s">
        <v>215</v>
      </c>
    </row>
    <row r="39" spans="1:3" x14ac:dyDescent="0.2">
      <c r="A39" s="541"/>
      <c r="B39" s="545"/>
      <c r="C39" s="240" t="s">
        <v>216</v>
      </c>
    </row>
    <row r="40" spans="1:3" ht="127.5" x14ac:dyDescent="0.2">
      <c r="A40" s="231">
        <v>24</v>
      </c>
      <c r="B40" s="238" t="s">
        <v>217</v>
      </c>
      <c r="C40" s="238" t="s">
        <v>234</v>
      </c>
    </row>
    <row r="41" spans="1:3" x14ac:dyDescent="0.2">
      <c r="A41" s="544" t="s">
        <v>869</v>
      </c>
      <c r="B41" s="544"/>
      <c r="C41" s="544"/>
    </row>
    <row r="42" spans="1:3" ht="51" x14ac:dyDescent="0.2">
      <c r="A42" s="231">
        <v>25</v>
      </c>
      <c r="B42" s="238" t="s">
        <v>870</v>
      </c>
      <c r="C42" s="238" t="s">
        <v>218</v>
      </c>
    </row>
    <row r="43" spans="1:3" ht="51" x14ac:dyDescent="0.2">
      <c r="A43" s="231">
        <v>26</v>
      </c>
      <c r="B43" s="238" t="s">
        <v>871</v>
      </c>
      <c r="C43" s="231" t="s">
        <v>126</v>
      </c>
    </row>
    <row r="44" spans="1:3" ht="51" x14ac:dyDescent="0.2">
      <c r="A44" s="231">
        <v>27</v>
      </c>
      <c r="B44" s="238" t="s">
        <v>872</v>
      </c>
      <c r="C44" s="238" t="s">
        <v>219</v>
      </c>
    </row>
    <row r="45" spans="1:3" ht="216.75" x14ac:dyDescent="0.2">
      <c r="A45" s="231">
        <v>28</v>
      </c>
      <c r="B45" s="238" t="s">
        <v>873</v>
      </c>
      <c r="C45" s="238" t="s">
        <v>220</v>
      </c>
    </row>
    <row r="46" spans="1:3" x14ac:dyDescent="0.2">
      <c r="A46" s="544" t="s">
        <v>874</v>
      </c>
      <c r="B46" s="544"/>
      <c r="C46" s="544"/>
    </row>
    <row r="47" spans="1:3" ht="25.5" x14ac:dyDescent="0.2">
      <c r="A47" s="231">
        <v>29</v>
      </c>
      <c r="B47" s="238" t="s">
        <v>875</v>
      </c>
      <c r="C47" s="231" t="s">
        <v>126</v>
      </c>
    </row>
    <row r="48" spans="1:3" ht="51" x14ac:dyDescent="0.2">
      <c r="A48" s="231">
        <v>30</v>
      </c>
      <c r="B48" s="238" t="s">
        <v>876</v>
      </c>
      <c r="C48" s="231" t="s">
        <v>126</v>
      </c>
    </row>
    <row r="49" spans="1:3" ht="51" x14ac:dyDescent="0.2">
      <c r="A49" s="231">
        <v>31</v>
      </c>
      <c r="B49" s="238" t="s">
        <v>877</v>
      </c>
      <c r="C49" s="231" t="s">
        <v>126</v>
      </c>
    </row>
    <row r="50" spans="1:3" ht="63.75" x14ac:dyDescent="0.2">
      <c r="A50" s="231">
        <v>32</v>
      </c>
      <c r="B50" s="238" t="s">
        <v>878</v>
      </c>
      <c r="C50" s="231" t="s">
        <v>126</v>
      </c>
    </row>
    <row r="51" spans="1:3" ht="63.75" x14ac:dyDescent="0.2">
      <c r="A51" s="231">
        <v>33</v>
      </c>
      <c r="B51" s="238" t="s">
        <v>879</v>
      </c>
      <c r="C51" s="231" t="s">
        <v>126</v>
      </c>
    </row>
    <row r="52" spans="1:3" ht="25.5" x14ac:dyDescent="0.2">
      <c r="A52" s="231">
        <v>34</v>
      </c>
      <c r="B52" s="238" t="s">
        <v>221</v>
      </c>
      <c r="C52" s="231" t="s">
        <v>126</v>
      </c>
    </row>
    <row r="53" spans="1:3" x14ac:dyDescent="0.2">
      <c r="A53" s="544" t="s">
        <v>222</v>
      </c>
      <c r="B53" s="544"/>
      <c r="C53" s="544"/>
    </row>
    <row r="54" spans="1:3" ht="318.75" x14ac:dyDescent="0.2">
      <c r="A54" s="231">
        <v>35</v>
      </c>
      <c r="B54" s="238" t="s">
        <v>880</v>
      </c>
      <c r="C54" s="241" t="s">
        <v>223</v>
      </c>
    </row>
    <row r="55" spans="1:3" ht="25.5" x14ac:dyDescent="0.2">
      <c r="A55" s="231">
        <v>36</v>
      </c>
      <c r="B55" s="238" t="s">
        <v>881</v>
      </c>
      <c r="C55" s="231" t="s">
        <v>126</v>
      </c>
    </row>
    <row r="56" spans="1:3" ht="63.75" x14ac:dyDescent="0.2">
      <c r="A56" s="231">
        <v>37</v>
      </c>
      <c r="B56" s="238" t="s">
        <v>224</v>
      </c>
      <c r="C56" s="231" t="s">
        <v>126</v>
      </c>
    </row>
    <row r="57" spans="1:3" ht="51" x14ac:dyDescent="0.2">
      <c r="A57" s="231">
        <v>38</v>
      </c>
      <c r="B57" s="238" t="s">
        <v>882</v>
      </c>
      <c r="C57" s="231" t="s">
        <v>126</v>
      </c>
    </row>
    <row r="58" spans="1:3" x14ac:dyDescent="0.2">
      <c r="A58" s="544" t="s">
        <v>883</v>
      </c>
      <c r="B58" s="544"/>
      <c r="C58" s="544"/>
    </row>
    <row r="59" spans="1:3" ht="267.75" x14ac:dyDescent="0.2">
      <c r="A59" s="231">
        <v>39</v>
      </c>
      <c r="B59" s="238" t="s">
        <v>1130</v>
      </c>
      <c r="C59" s="231" t="s">
        <v>1131</v>
      </c>
    </row>
    <row r="60" spans="1:3" ht="76.5" x14ac:dyDescent="0.2">
      <c r="A60" s="231">
        <v>40</v>
      </c>
      <c r="B60" s="238" t="s">
        <v>884</v>
      </c>
      <c r="C60" s="242" t="s">
        <v>126</v>
      </c>
    </row>
    <row r="61" spans="1:3" ht="63.75" x14ac:dyDescent="0.2">
      <c r="A61" s="231">
        <v>41</v>
      </c>
      <c r="B61" s="238" t="s">
        <v>885</v>
      </c>
      <c r="C61" s="231" t="s">
        <v>1132</v>
      </c>
    </row>
    <row r="62" spans="1:3" ht="153" x14ac:dyDescent="0.2">
      <c r="A62" s="231">
        <v>42</v>
      </c>
      <c r="B62" s="238" t="s">
        <v>664</v>
      </c>
      <c r="C62" s="242" t="s">
        <v>1133</v>
      </c>
    </row>
    <row r="63" spans="1:3" ht="25.5" x14ac:dyDescent="0.2">
      <c r="A63" s="231">
        <v>43</v>
      </c>
      <c r="B63" s="238" t="s">
        <v>665</v>
      </c>
      <c r="C63" s="242" t="s">
        <v>126</v>
      </c>
    </row>
    <row r="64" spans="1:3" x14ac:dyDescent="0.2">
      <c r="A64" s="544" t="s">
        <v>886</v>
      </c>
      <c r="B64" s="544"/>
      <c r="C64" s="544"/>
    </row>
    <row r="65" spans="1:3" ht="38.25" x14ac:dyDescent="0.2">
      <c r="A65" s="231">
        <v>44</v>
      </c>
      <c r="B65" s="238" t="s">
        <v>225</v>
      </c>
      <c r="C65" s="231" t="s">
        <v>126</v>
      </c>
    </row>
    <row r="66" spans="1:3" ht="38.25" x14ac:dyDescent="0.2">
      <c r="A66" s="231">
        <v>45</v>
      </c>
      <c r="B66" s="238" t="s">
        <v>887</v>
      </c>
      <c r="C66" s="231" t="s">
        <v>126</v>
      </c>
    </row>
    <row r="67" spans="1:3" ht="114.75" x14ac:dyDescent="0.2">
      <c r="A67" s="231">
        <v>46</v>
      </c>
      <c r="B67" s="238" t="s">
        <v>226</v>
      </c>
      <c r="C67" s="239" t="s">
        <v>227</v>
      </c>
    </row>
    <row r="68" spans="1:3" ht="89.25" x14ac:dyDescent="0.2">
      <c r="A68" s="231">
        <v>47</v>
      </c>
      <c r="B68" s="238" t="s">
        <v>228</v>
      </c>
      <c r="C68" s="239" t="s">
        <v>229</v>
      </c>
    </row>
    <row r="69" spans="1:3" ht="25.5" x14ac:dyDescent="0.2">
      <c r="A69" s="231">
        <v>48</v>
      </c>
      <c r="B69" s="238" t="s">
        <v>888</v>
      </c>
      <c r="C69" s="231" t="s">
        <v>126</v>
      </c>
    </row>
    <row r="70" spans="1:3" ht="25.5" x14ac:dyDescent="0.2">
      <c r="A70" s="231">
        <v>49</v>
      </c>
      <c r="B70" s="238" t="s">
        <v>889</v>
      </c>
      <c r="C70" s="231" t="s">
        <v>126</v>
      </c>
    </row>
    <row r="71" spans="1:3" x14ac:dyDescent="0.2">
      <c r="A71" s="231">
        <v>50</v>
      </c>
      <c r="B71" s="238" t="s">
        <v>230</v>
      </c>
      <c r="C71" s="231" t="s">
        <v>126</v>
      </c>
    </row>
    <row r="72" spans="1:3" ht="38.25" x14ac:dyDescent="0.2">
      <c r="A72" s="231">
        <v>51</v>
      </c>
      <c r="B72" s="238" t="s">
        <v>231</v>
      </c>
      <c r="C72" s="242" t="s">
        <v>126</v>
      </c>
    </row>
    <row r="73" spans="1:3" x14ac:dyDescent="0.2">
      <c r="A73" s="231">
        <v>52</v>
      </c>
      <c r="B73" s="238" t="s">
        <v>232</v>
      </c>
      <c r="C73" s="231" t="s">
        <v>126</v>
      </c>
    </row>
    <row r="74" spans="1:3" ht="25.5" x14ac:dyDescent="0.2">
      <c r="A74" s="231">
        <v>53</v>
      </c>
      <c r="B74" s="238" t="s">
        <v>890</v>
      </c>
      <c r="C74" s="231" t="s">
        <v>126</v>
      </c>
    </row>
  </sheetData>
  <mergeCells count="20">
    <mergeCell ref="A16:C16"/>
    <mergeCell ref="A5:C5"/>
    <mergeCell ref="A1:C1"/>
    <mergeCell ref="A2:C2"/>
    <mergeCell ref="A3:C3"/>
    <mergeCell ref="A4:C4"/>
    <mergeCell ref="A9:C9"/>
    <mergeCell ref="A64:C64"/>
    <mergeCell ref="A58:C58"/>
    <mergeCell ref="A18:A19"/>
    <mergeCell ref="B18:B19"/>
    <mergeCell ref="C18:C19"/>
    <mergeCell ref="A20:C20"/>
    <mergeCell ref="A31:C31"/>
    <mergeCell ref="A35:C35"/>
    <mergeCell ref="A37:A39"/>
    <mergeCell ref="B37:B39"/>
    <mergeCell ref="A41:C41"/>
    <mergeCell ref="A46:C46"/>
    <mergeCell ref="A53:C53"/>
  </mergeCells>
  <printOptions horizontalCentered="1"/>
  <pageMargins left="0.39370078740157483" right="0.39370078740157483" top="0.39370078740157483" bottom="0.39370078740157483" header="0.31496062992125984" footer="0.31496062992125984"/>
  <pageSetup paperSize="9" orientation="portrait" horizontalDpi="0" verticalDpi="0" r:id="rId1"/>
  <rowBreaks count="1" manualBreakCount="1">
    <brk id="5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H17"/>
  <sheetViews>
    <sheetView view="pageBreakPreview" zoomScaleNormal="100" zoomScaleSheetLayoutView="100" workbookViewId="0">
      <selection activeCell="E36" sqref="E36"/>
    </sheetView>
  </sheetViews>
  <sheetFormatPr defaultRowHeight="12.75" x14ac:dyDescent="0.2"/>
  <cols>
    <col min="1" max="1" width="7.140625" style="51" customWidth="1"/>
    <col min="2" max="2" width="21.28515625" style="51" customWidth="1"/>
    <col min="3" max="3" width="14.42578125" style="51" customWidth="1"/>
    <col min="4" max="5" width="14.5703125" style="51" customWidth="1"/>
    <col min="6" max="6" width="14.42578125" style="51" customWidth="1"/>
    <col min="7" max="8" width="13.85546875" style="51" customWidth="1"/>
    <col min="9" max="9" width="11" style="51" customWidth="1"/>
    <col min="10" max="16384" width="9.140625" style="51"/>
  </cols>
  <sheetData>
    <row r="1" spans="1:8" ht="15.75" x14ac:dyDescent="0.2">
      <c r="A1" s="548" t="s">
        <v>127</v>
      </c>
      <c r="B1" s="548"/>
      <c r="C1" s="548"/>
      <c r="D1" s="548"/>
      <c r="E1" s="548"/>
      <c r="F1" s="548"/>
      <c r="G1" s="548"/>
      <c r="H1" s="548"/>
    </row>
    <row r="2" spans="1:8" ht="15.75" x14ac:dyDescent="0.2">
      <c r="A2" s="549" t="s">
        <v>128</v>
      </c>
      <c r="B2" s="549"/>
      <c r="C2" s="549"/>
      <c r="D2" s="549"/>
      <c r="E2" s="549"/>
      <c r="F2" s="549"/>
      <c r="G2" s="549"/>
      <c r="H2" s="549"/>
    </row>
    <row r="3" spans="1:8" ht="15.75" x14ac:dyDescent="0.2">
      <c r="A3" s="547" t="str">
        <f>'4'!A3:C3</f>
        <v>по состоянию на 31.12.2025</v>
      </c>
      <c r="B3" s="547"/>
      <c r="C3" s="547"/>
      <c r="D3" s="547"/>
      <c r="E3" s="547"/>
      <c r="F3" s="547"/>
      <c r="G3" s="547"/>
      <c r="H3" s="547"/>
    </row>
    <row r="4" spans="1:8" ht="15.75" x14ac:dyDescent="0.2">
      <c r="A4" s="549" t="s">
        <v>767</v>
      </c>
      <c r="B4" s="549"/>
      <c r="C4" s="549"/>
      <c r="D4" s="549"/>
      <c r="E4" s="549"/>
      <c r="F4" s="549"/>
      <c r="G4" s="549"/>
      <c r="H4" s="549"/>
    </row>
    <row r="5" spans="1:8" ht="15.75" x14ac:dyDescent="0.2">
      <c r="A5" s="549" t="s">
        <v>65</v>
      </c>
      <c r="B5" s="549"/>
      <c r="C5" s="549"/>
      <c r="D5" s="549"/>
      <c r="E5" s="549"/>
      <c r="F5" s="549"/>
      <c r="G5" s="549"/>
      <c r="H5" s="549"/>
    </row>
    <row r="6" spans="1:8" x14ac:dyDescent="0.2">
      <c r="H6" s="62" t="s">
        <v>129</v>
      </c>
    </row>
    <row r="7" spans="1:8" ht="15.75" customHeight="1" x14ac:dyDescent="0.2">
      <c r="A7" s="550" t="s">
        <v>1</v>
      </c>
      <c r="B7" s="550" t="s">
        <v>3</v>
      </c>
      <c r="C7" s="550" t="s">
        <v>768</v>
      </c>
      <c r="D7" s="550"/>
      <c r="E7" s="550"/>
      <c r="F7" s="550" t="s">
        <v>721</v>
      </c>
      <c r="G7" s="550"/>
      <c r="H7" s="550"/>
    </row>
    <row r="8" spans="1:8" ht="38.25" x14ac:dyDescent="0.2">
      <c r="A8" s="550"/>
      <c r="B8" s="550"/>
      <c r="C8" s="243" t="s">
        <v>130</v>
      </c>
      <c r="D8" s="243" t="s">
        <v>131</v>
      </c>
      <c r="E8" s="243" t="s">
        <v>132</v>
      </c>
      <c r="F8" s="243" t="s">
        <v>130</v>
      </c>
      <c r="G8" s="243" t="s">
        <v>131</v>
      </c>
      <c r="H8" s="243" t="s">
        <v>132</v>
      </c>
    </row>
    <row r="9" spans="1:8" x14ac:dyDescent="0.2">
      <c r="A9" s="243">
        <v>1</v>
      </c>
      <c r="B9" s="243">
        <v>2</v>
      </c>
      <c r="C9" s="243">
        <v>3</v>
      </c>
      <c r="D9" s="243">
        <v>4</v>
      </c>
      <c r="E9" s="243">
        <v>5</v>
      </c>
      <c r="F9" s="243">
        <v>3</v>
      </c>
      <c r="G9" s="243">
        <v>4</v>
      </c>
      <c r="H9" s="243">
        <v>5</v>
      </c>
    </row>
    <row r="10" spans="1:8" ht="25.5" hidden="1" x14ac:dyDescent="0.2">
      <c r="A10" s="244">
        <v>1</v>
      </c>
      <c r="B10" s="245" t="s">
        <v>133</v>
      </c>
      <c r="C10" s="246">
        <v>0</v>
      </c>
      <c r="D10" s="246">
        <v>0</v>
      </c>
      <c r="E10" s="246">
        <f>C10-D10</f>
        <v>0</v>
      </c>
      <c r="F10" s="246">
        <v>0</v>
      </c>
      <c r="G10" s="246">
        <v>0</v>
      </c>
      <c r="H10" s="246">
        <f>F10-G10</f>
        <v>0</v>
      </c>
    </row>
    <row r="11" spans="1:8" hidden="1" x14ac:dyDescent="0.2">
      <c r="A11" s="244">
        <v>2</v>
      </c>
      <c r="B11" s="245" t="s">
        <v>891</v>
      </c>
      <c r="C11" s="246">
        <v>0</v>
      </c>
      <c r="D11" s="246">
        <v>0</v>
      </c>
      <c r="E11" s="246">
        <f>C11-D11</f>
        <v>0</v>
      </c>
      <c r="F11" s="246">
        <v>0</v>
      </c>
      <c r="G11" s="246">
        <v>0</v>
      </c>
      <c r="H11" s="246">
        <f>F11-G11</f>
        <v>0</v>
      </c>
    </row>
    <row r="12" spans="1:8" ht="25.5" hidden="1" x14ac:dyDescent="0.2">
      <c r="A12" s="244">
        <v>3</v>
      </c>
      <c r="B12" s="245" t="s">
        <v>134</v>
      </c>
      <c r="C12" s="246">
        <v>0</v>
      </c>
      <c r="D12" s="246">
        <v>0</v>
      </c>
      <c r="E12" s="246">
        <f>C12-D12</f>
        <v>0</v>
      </c>
      <c r="F12" s="246">
        <v>0</v>
      </c>
      <c r="G12" s="246">
        <v>0</v>
      </c>
      <c r="H12" s="246">
        <f>F12-G12</f>
        <v>0</v>
      </c>
    </row>
    <row r="13" spans="1:8" x14ac:dyDescent="0.2">
      <c r="A13" s="244">
        <v>4</v>
      </c>
      <c r="B13" s="245" t="s">
        <v>892</v>
      </c>
      <c r="C13" s="247">
        <f>711415.08/1000</f>
        <v>711.41507999999999</v>
      </c>
      <c r="D13" s="248" t="s">
        <v>1225</v>
      </c>
      <c r="E13" s="247">
        <v>704.30007999999998</v>
      </c>
      <c r="F13" s="247">
        <f>70138.81/1000</f>
        <v>70.138809999999992</v>
      </c>
      <c r="G13" s="263" t="s">
        <v>1226</v>
      </c>
      <c r="H13" s="247">
        <v>69.436809999999994</v>
      </c>
    </row>
    <row r="14" spans="1:8" ht="51" hidden="1" x14ac:dyDescent="0.2">
      <c r="A14" s="244">
        <v>5</v>
      </c>
      <c r="B14" s="245" t="s">
        <v>135</v>
      </c>
      <c r="C14" s="246">
        <v>0</v>
      </c>
      <c r="D14" s="249">
        <v>0</v>
      </c>
      <c r="E14" s="246">
        <f>C14-D14</f>
        <v>0</v>
      </c>
      <c r="F14" s="246">
        <v>0</v>
      </c>
      <c r="G14" s="249">
        <v>0</v>
      </c>
      <c r="H14" s="246">
        <f>F14-G14</f>
        <v>0</v>
      </c>
    </row>
    <row r="15" spans="1:8" hidden="1" x14ac:dyDescent="0.2">
      <c r="A15" s="244">
        <v>6</v>
      </c>
      <c r="B15" s="245" t="s">
        <v>146</v>
      </c>
      <c r="C15" s="246">
        <v>0</v>
      </c>
      <c r="D15" s="249">
        <v>0</v>
      </c>
      <c r="E15" s="246">
        <f>C15-D15</f>
        <v>0</v>
      </c>
      <c r="F15" s="246">
        <v>0</v>
      </c>
      <c r="G15" s="249">
        <v>0</v>
      </c>
      <c r="H15" s="246">
        <f>F15-G15</f>
        <v>0</v>
      </c>
    </row>
    <row r="16" spans="1:8" x14ac:dyDescent="0.2">
      <c r="A16" s="243">
        <v>7</v>
      </c>
      <c r="B16" s="264" t="s">
        <v>136</v>
      </c>
      <c r="C16" s="265">
        <f t="shared" ref="C16:H16" si="0">SUM(C10:C15)</f>
        <v>711.41507999999999</v>
      </c>
      <c r="D16" s="266" t="s">
        <v>1225</v>
      </c>
      <c r="E16" s="265">
        <f t="shared" si="0"/>
        <v>704.30007999999998</v>
      </c>
      <c r="F16" s="265">
        <f t="shared" si="0"/>
        <v>70.138809999999992</v>
      </c>
      <c r="G16" s="266" t="s">
        <v>1226</v>
      </c>
      <c r="H16" s="265">
        <f t="shared" si="0"/>
        <v>69.436809999999994</v>
      </c>
    </row>
    <row r="17" spans="1:8" ht="81.75" customHeight="1" x14ac:dyDescent="0.2">
      <c r="A17" s="267">
        <v>8</v>
      </c>
      <c r="B17" s="268" t="s">
        <v>733</v>
      </c>
      <c r="C17" s="541" t="s">
        <v>912</v>
      </c>
      <c r="D17" s="541"/>
      <c r="E17" s="541"/>
      <c r="F17" s="541"/>
      <c r="G17" s="541"/>
      <c r="H17" s="541"/>
    </row>
  </sheetData>
  <mergeCells count="10">
    <mergeCell ref="C17:H17"/>
    <mergeCell ref="A3:H3"/>
    <mergeCell ref="A1:H1"/>
    <mergeCell ref="A2:H2"/>
    <mergeCell ref="A7:A8"/>
    <mergeCell ref="B7:B8"/>
    <mergeCell ref="C7:E7"/>
    <mergeCell ref="F7:H7"/>
    <mergeCell ref="A4:H4"/>
    <mergeCell ref="A5:H5"/>
  </mergeCells>
  <printOptions horizontalCentered="1"/>
  <pageMargins left="0.39370078740157483" right="0.39370078740157483" top="0.39370078740157483" bottom="0.39370078740157483" header="0.31496062992125984" footer="0.31496062992125984"/>
  <pageSetup paperSize="9" scale="85" fitToHeight="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56</vt:i4>
      </vt:variant>
      <vt:variant>
        <vt:lpstr>Именованные диапазоны</vt:lpstr>
      </vt:variant>
      <vt:variant>
        <vt:i4>9</vt:i4>
      </vt:variant>
    </vt:vector>
  </HeadingPairs>
  <TitlesOfParts>
    <vt:vector size="65" baseType="lpstr">
      <vt:lpstr>Баланс</vt:lpstr>
      <vt:lpstr>ОФР</vt:lpstr>
      <vt:lpstr>Капитал</vt:lpstr>
      <vt:lpstr>ОДДС</vt:lpstr>
      <vt:lpstr>1</vt:lpstr>
      <vt:lpstr>2</vt:lpstr>
      <vt:lpstr>3</vt:lpstr>
      <vt:lpstr>4</vt:lpstr>
      <vt:lpstr>5.1</vt:lpstr>
      <vt:lpstr>5.2</vt:lpstr>
      <vt:lpstr>5.3</vt:lpstr>
      <vt:lpstr>6.1</vt:lpstr>
      <vt:lpstr>6.2</vt:lpstr>
      <vt:lpstr>10.1</vt:lpstr>
      <vt:lpstr>10.2</vt:lpstr>
      <vt:lpstr>10.3</vt:lpstr>
      <vt:lpstr>12.1</vt:lpstr>
      <vt:lpstr>12.2</vt:lpstr>
      <vt:lpstr>19.1</vt:lpstr>
      <vt:lpstr>20.1</vt:lpstr>
      <vt:lpstr>20.2</vt:lpstr>
      <vt:lpstr>20.3</vt:lpstr>
      <vt:lpstr>24.1</vt:lpstr>
      <vt:lpstr>24.2</vt:lpstr>
      <vt:lpstr>26.1</vt:lpstr>
      <vt:lpstr>29.1</vt:lpstr>
      <vt:lpstr>30.2</vt:lpstr>
      <vt:lpstr>30.3</vt:lpstr>
      <vt:lpstr>32.1</vt:lpstr>
      <vt:lpstr>34.1</vt:lpstr>
      <vt:lpstr>40.1</vt:lpstr>
      <vt:lpstr>41.1</vt:lpstr>
      <vt:lpstr>42.1</vt:lpstr>
      <vt:lpstr>43.1</vt:lpstr>
      <vt:lpstr>45.1</vt:lpstr>
      <vt:lpstr>46.1</vt:lpstr>
      <vt:lpstr>46.2</vt:lpstr>
      <vt:lpstr>47.1</vt:lpstr>
      <vt:lpstr>47.2</vt:lpstr>
      <vt:lpstr>47.3</vt:lpstr>
      <vt:lpstr>48.1</vt:lpstr>
      <vt:lpstr>48.2</vt:lpstr>
      <vt:lpstr>48.3</vt:lpstr>
      <vt:lpstr>52.1</vt:lpstr>
      <vt:lpstr>52.2</vt:lpstr>
      <vt:lpstr>52.6</vt:lpstr>
      <vt:lpstr>52.7</vt:lpstr>
      <vt:lpstr>52.8</vt:lpstr>
      <vt:lpstr>52.9</vt:lpstr>
      <vt:lpstr>56.1</vt:lpstr>
      <vt:lpstr>56.2</vt:lpstr>
      <vt:lpstr>56.4</vt:lpstr>
      <vt:lpstr>58.1</vt:lpstr>
      <vt:lpstr>58.2</vt:lpstr>
      <vt:lpstr>58.3</vt:lpstr>
      <vt:lpstr>59</vt:lpstr>
      <vt:lpstr>Баланс!Заголовки_для_печати</vt:lpstr>
      <vt:lpstr>Капитал!Заголовки_для_печати</vt:lpstr>
      <vt:lpstr>ОДДС!Заголовки_для_печати</vt:lpstr>
      <vt:lpstr>'48.2'!Область_печати</vt:lpstr>
      <vt:lpstr>'5.1'!Область_печати</vt:lpstr>
      <vt:lpstr>'58.2'!Область_печати</vt:lpstr>
      <vt:lpstr>Баланс!Область_печати</vt:lpstr>
      <vt:lpstr>Капитал!Область_печати</vt:lpstr>
      <vt:lpstr>ОДДС!Область_печати</vt:lpstr>
    </vt:vector>
  </TitlesOfParts>
  <Company>КонсультантПлюс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Lenovo</cp:lastModifiedBy>
  <cp:lastPrinted>2026-04-02T13:36:24Z</cp:lastPrinted>
  <dcterms:created xsi:type="dcterms:W3CDTF">2011-01-28T08:18:11Z</dcterms:created>
  <dcterms:modified xsi:type="dcterms:W3CDTF">2026-04-08T06:13:13Z</dcterms:modified>
</cp:coreProperties>
</file>